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85" windowHeight="8535" activeTab="0"/>
  </bookViews>
  <sheets>
    <sheet name="SCG Savings" sheetId="1" r:id="rId1"/>
    <sheet name="SDGE Savings" sheetId="2" r:id="rId2"/>
    <sheet name="Coastal" sheetId="3" r:id="rId3"/>
    <sheet name="Inland" sheetId="4" r:id="rId4"/>
    <sheet name="cz 4" sheetId="5" r:id="rId5"/>
    <sheet name="cz 5" sheetId="6" r:id="rId6"/>
    <sheet name="cz 6" sheetId="7" r:id="rId7"/>
    <sheet name="cz 7" sheetId="8" r:id="rId8"/>
    <sheet name="cz 8" sheetId="9" r:id="rId9"/>
    <sheet name="cz 9" sheetId="10" r:id="rId10"/>
    <sheet name="cz 10" sheetId="11" r:id="rId11"/>
    <sheet name="cz 14" sheetId="12" r:id="rId12"/>
    <sheet name="cz 15" sheetId="13" r:id="rId13"/>
  </sheets>
  <definedNames/>
  <calcPr fullCalcOnLoad="1"/>
</workbook>
</file>

<file path=xl/sharedStrings.xml><?xml version="1.0" encoding="utf-8"?>
<sst xmlns="http://schemas.openxmlformats.org/spreadsheetml/2006/main" count="390" uniqueCount="61">
  <si>
    <t>kwh</t>
  </si>
  <si>
    <t>therms</t>
  </si>
  <si>
    <t>savings</t>
  </si>
  <si>
    <t>total</t>
  </si>
  <si>
    <t>kWh Margin</t>
  </si>
  <si>
    <t>Therm Margin</t>
  </si>
  <si>
    <t>IMC (total)</t>
  </si>
  <si>
    <t>IMC/kwh</t>
  </si>
  <si>
    <t>IMC/therms</t>
  </si>
  <si>
    <t>Ratio (th/kWh)</t>
  </si>
  <si>
    <t>Notes:</t>
  </si>
  <si>
    <t>Incentive</t>
  </si>
  <si>
    <t>Incent/kWh</t>
  </si>
  <si>
    <t>Incent/Th</t>
  </si>
  <si>
    <t>Therm</t>
  </si>
  <si>
    <t>kWh</t>
  </si>
  <si>
    <t>ratio check</t>
  </si>
  <si>
    <t>IMC therm</t>
  </si>
  <si>
    <t>IMC kWh</t>
  </si>
  <si>
    <t>Incentive therm</t>
  </si>
  <si>
    <t>Incentive kWh</t>
  </si>
  <si>
    <t>cz 4</t>
  </si>
  <si>
    <t>cz 5</t>
  </si>
  <si>
    <t>cz 6</t>
  </si>
  <si>
    <t>cz 7</t>
  </si>
  <si>
    <t>Average IMC/kWh</t>
  </si>
  <si>
    <t>average</t>
  </si>
  <si>
    <t>Average IMC/therm</t>
  </si>
  <si>
    <t>Average Incentive/kWh</t>
  </si>
  <si>
    <t>Average Incentive/therm</t>
  </si>
  <si>
    <t>cz 8</t>
  </si>
  <si>
    <t>cz 9</t>
  </si>
  <si>
    <t>cz 10</t>
  </si>
  <si>
    <t>cz 14</t>
  </si>
  <si>
    <t>cz 15</t>
  </si>
  <si>
    <t>NTG</t>
  </si>
  <si>
    <t>15 (60%)</t>
  </si>
  <si>
    <t>35 (15%)</t>
  </si>
  <si>
    <t>Gross Savings</t>
  </si>
  <si>
    <t>Inland</t>
  </si>
  <si>
    <t>Coastal</t>
  </si>
  <si>
    <t>coastal (60%)</t>
  </si>
  <si>
    <t>inland (40%)</t>
  </si>
  <si>
    <t>Goal kWh</t>
  </si>
  <si>
    <t>2009 kWh</t>
  </si>
  <si>
    <t>2009 therm</t>
  </si>
  <si>
    <t>Goal therm</t>
  </si>
  <si>
    <t>Net Savings</t>
  </si>
  <si>
    <t>2010 kWh</t>
  </si>
  <si>
    <t>2011 kWh</t>
  </si>
  <si>
    <t>35 (30%)</t>
  </si>
  <si>
    <t>35 (50%)</t>
  </si>
  <si>
    <t>15 (80%)</t>
  </si>
  <si>
    <t>25 (5%)</t>
  </si>
  <si>
    <t>25 (10%)</t>
  </si>
  <si>
    <t>15 (40%)</t>
  </si>
  <si>
    <t>2010 therm</t>
  </si>
  <si>
    <t>2011 therm</t>
  </si>
  <si>
    <t>Inland (60%)</t>
  </si>
  <si>
    <t>Coastal (40%)</t>
  </si>
  <si>
    <t>avg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</si>
</sst>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#,##0.0"/>
    <numFmt numFmtId="166" formatCode="_(&quot;$&quot;* #,##0.000_);_(&quot;$&quot;* \(#,##0.000\);_(&quot;$&quot;* &quot;-&quot;???_);_(@_)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ck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44" fontId="0" fillId="0" borderId="0" xfId="0" applyNumberFormat="1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4" fontId="0" fillId="0" borderId="0" xfId="0" applyNumberFormat="1" applyAlignment="1">
      <alignment/>
    </xf>
    <xf numFmtId="44" fontId="0" fillId="0" borderId="1" xfId="0" applyNumberFormat="1" applyBorder="1" applyAlignment="1">
      <alignment/>
    </xf>
    <xf numFmtId="0" fontId="3" fillId="0" borderId="0" xfId="0" applyFont="1" applyAlignment="1">
      <alignment horizontal="right"/>
    </xf>
    <xf numFmtId="44" fontId="3" fillId="0" borderId="0" xfId="0" applyNumberFormat="1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1" xfId="0" applyBorder="1" applyAlignment="1">
      <alignment/>
    </xf>
    <xf numFmtId="165" fontId="0" fillId="0" borderId="0" xfId="0" applyNumberFormat="1" applyAlignment="1">
      <alignment/>
    </xf>
    <xf numFmtId="165" fontId="0" fillId="0" borderId="1" xfId="0" applyNumberFormat="1" applyBorder="1" applyAlignment="1">
      <alignment/>
    </xf>
    <xf numFmtId="165" fontId="3" fillId="0" borderId="0" xfId="0" applyNumberFormat="1" applyFont="1" applyAlignment="1">
      <alignment/>
    </xf>
    <xf numFmtId="0" fontId="2" fillId="0" borderId="4" xfId="0" applyFont="1" applyBorder="1" applyAlignment="1">
      <alignment/>
    </xf>
    <xf numFmtId="165" fontId="0" fillId="0" borderId="5" xfId="0" applyNumberFormat="1" applyBorder="1" applyAlignment="1">
      <alignment/>
    </xf>
    <xf numFmtId="165" fontId="0" fillId="0" borderId="4" xfId="0" applyNumberFormat="1" applyBorder="1" applyAlignment="1">
      <alignment/>
    </xf>
    <xf numFmtId="165" fontId="3" fillId="0" borderId="5" xfId="0" applyNumberFormat="1" applyFont="1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right"/>
    </xf>
    <xf numFmtId="44" fontId="2" fillId="0" borderId="0" xfId="0" applyNumberFormat="1" applyFont="1" applyAlignment="1">
      <alignment/>
    </xf>
    <xf numFmtId="0" fontId="3" fillId="0" borderId="1" xfId="0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workbookViewId="0" topLeftCell="A13">
      <selection activeCell="H35" sqref="H35"/>
    </sheetView>
  </sheetViews>
  <sheetFormatPr defaultColWidth="9.140625" defaultRowHeight="12.75"/>
  <cols>
    <col min="1" max="1" width="18.7109375" style="0" customWidth="1"/>
    <col min="2" max="2" width="16.7109375" style="0" customWidth="1"/>
    <col min="3" max="3" width="16.57421875" style="0" customWidth="1"/>
    <col min="4" max="4" width="14.7109375" style="19" customWidth="1"/>
    <col min="5" max="5" width="19.57421875" style="0" customWidth="1"/>
    <col min="6" max="6" width="14.140625" style="0" customWidth="1"/>
    <col min="7" max="7" width="14.7109375" style="0" customWidth="1"/>
    <col min="8" max="8" width="14.28125" style="0" customWidth="1"/>
  </cols>
  <sheetData>
    <row r="1" spans="1:8" ht="12.75">
      <c r="A1" s="9" t="s">
        <v>44</v>
      </c>
      <c r="B1" s="8" t="s">
        <v>52</v>
      </c>
      <c r="C1" s="8" t="s">
        <v>53</v>
      </c>
      <c r="D1" s="15" t="s">
        <v>37</v>
      </c>
      <c r="E1" s="9" t="s">
        <v>45</v>
      </c>
      <c r="F1" s="8" t="s">
        <v>52</v>
      </c>
      <c r="G1" s="8" t="s">
        <v>53</v>
      </c>
      <c r="H1" s="8" t="s">
        <v>37</v>
      </c>
    </row>
    <row r="2" spans="1:8" ht="12.75">
      <c r="A2" t="s">
        <v>58</v>
      </c>
      <c r="B2" s="12">
        <f>B10*0</f>
        <v>0</v>
      </c>
      <c r="C2" s="12">
        <f>C10*0</f>
        <v>0</v>
      </c>
      <c r="D2" s="16">
        <f>B10*1</f>
        <v>208361.25</v>
      </c>
      <c r="E2" t="s">
        <v>58</v>
      </c>
      <c r="F2" s="12">
        <f>F10*0</f>
        <v>0</v>
      </c>
      <c r="G2" s="12">
        <f>G10*0</f>
        <v>0</v>
      </c>
      <c r="H2" s="12">
        <f>F10*1</f>
        <v>18216.75</v>
      </c>
    </row>
    <row r="3" spans="1:8" ht="12.75">
      <c r="A3" t="s">
        <v>59</v>
      </c>
      <c r="B3" s="12">
        <f>B11*0</f>
        <v>0</v>
      </c>
      <c r="C3" s="12">
        <f>C11*0</f>
        <v>0</v>
      </c>
      <c r="D3" s="16">
        <f>B11*1</f>
        <v>138907.5</v>
      </c>
      <c r="E3" t="s">
        <v>59</v>
      </c>
      <c r="F3" s="13">
        <f>F11*0</f>
        <v>0</v>
      </c>
      <c r="G3" s="13">
        <f>G11*0</f>
        <v>0</v>
      </c>
      <c r="H3" s="13">
        <f>F11*1</f>
        <v>12144.5</v>
      </c>
    </row>
    <row r="4" spans="1:8" ht="12.75">
      <c r="A4" s="6" t="s">
        <v>3</v>
      </c>
      <c r="B4" s="14">
        <f>SUM(B2:B3)</f>
        <v>0</v>
      </c>
      <c r="C4" s="14">
        <f>SUM(C2:C3)</f>
        <v>0</v>
      </c>
      <c r="D4" s="18">
        <f>SUM(D2:D3)</f>
        <v>347268.75</v>
      </c>
      <c r="E4" s="6" t="s">
        <v>3</v>
      </c>
      <c r="F4" s="14">
        <f>SUM(F2:F3)</f>
        <v>0</v>
      </c>
      <c r="G4" s="14">
        <f>SUM(G2:G3)</f>
        <v>0</v>
      </c>
      <c r="H4" s="14">
        <f>SUM(H2:H3)</f>
        <v>30361.25</v>
      </c>
    </row>
    <row r="5" spans="2:4" ht="12.75">
      <c r="B5" s="12"/>
      <c r="C5" s="12"/>
      <c r="D5" s="16"/>
    </row>
    <row r="6" spans="1:6" ht="12.75">
      <c r="A6" s="11" t="s">
        <v>43</v>
      </c>
      <c r="B6" s="12"/>
      <c r="C6" s="12"/>
      <c r="D6" s="16"/>
      <c r="E6" s="11" t="s">
        <v>46</v>
      </c>
      <c r="F6" s="12"/>
    </row>
    <row r="7" spans="1:6" ht="12.75">
      <c r="A7" t="s">
        <v>47</v>
      </c>
      <c r="B7" s="12">
        <v>277815</v>
      </c>
      <c r="C7" s="12"/>
      <c r="D7" s="16"/>
      <c r="E7" t="s">
        <v>47</v>
      </c>
      <c r="F7" s="12">
        <v>24289</v>
      </c>
    </row>
    <row r="8" spans="1:6" ht="12.75">
      <c r="A8" t="s">
        <v>35</v>
      </c>
      <c r="B8" s="12">
        <v>0.8</v>
      </c>
      <c r="C8" s="12"/>
      <c r="D8" s="16"/>
      <c r="E8" t="s">
        <v>35</v>
      </c>
      <c r="F8" s="12">
        <v>0.8</v>
      </c>
    </row>
    <row r="9" spans="1:6" ht="12.75">
      <c r="A9" t="s">
        <v>38</v>
      </c>
      <c r="B9" s="12">
        <f>B7/B8</f>
        <v>347268.75</v>
      </c>
      <c r="C9" s="12"/>
      <c r="D9" s="16"/>
      <c r="E9" t="s">
        <v>38</v>
      </c>
      <c r="F9" s="12">
        <f>F7/F8</f>
        <v>30361.25</v>
      </c>
    </row>
    <row r="10" spans="1:6" ht="12.75">
      <c r="A10" t="s">
        <v>39</v>
      </c>
      <c r="B10" s="12">
        <f>B9*0.6</f>
        <v>208361.25</v>
      </c>
      <c r="C10" s="12"/>
      <c r="D10" s="16"/>
      <c r="E10" t="s">
        <v>39</v>
      </c>
      <c r="F10" s="12">
        <f>F9*0.6</f>
        <v>18216.75</v>
      </c>
    </row>
    <row r="11" spans="1:6" ht="12.75">
      <c r="A11" t="s">
        <v>40</v>
      </c>
      <c r="B11" s="12">
        <f>B9*0.4</f>
        <v>138907.5</v>
      </c>
      <c r="C11" s="12"/>
      <c r="D11" s="16"/>
      <c r="E11" t="s">
        <v>40</v>
      </c>
      <c r="F11" s="12">
        <f>F9*0.4</f>
        <v>12144.5</v>
      </c>
    </row>
    <row r="14" spans="1:8" ht="12.75">
      <c r="A14" s="9" t="s">
        <v>48</v>
      </c>
      <c r="B14" s="8" t="s">
        <v>36</v>
      </c>
      <c r="C14" s="8" t="s">
        <v>54</v>
      </c>
      <c r="D14" s="15" t="s">
        <v>50</v>
      </c>
      <c r="E14" s="9" t="s">
        <v>56</v>
      </c>
      <c r="F14" s="8" t="s">
        <v>36</v>
      </c>
      <c r="G14" s="8" t="s">
        <v>54</v>
      </c>
      <c r="H14" s="8" t="s">
        <v>50</v>
      </c>
    </row>
    <row r="15" spans="1:8" ht="12.75">
      <c r="A15" t="s">
        <v>58</v>
      </c>
      <c r="B15" s="12">
        <f>B23*0</f>
        <v>0</v>
      </c>
      <c r="C15" s="12">
        <f>C23*0</f>
        <v>0</v>
      </c>
      <c r="D15" s="16">
        <f>B23*1</f>
        <v>201474</v>
      </c>
      <c r="E15" t="s">
        <v>58</v>
      </c>
      <c r="F15" s="12">
        <f>F23*0</f>
        <v>0</v>
      </c>
      <c r="G15" s="12">
        <f>G23*0</f>
        <v>0</v>
      </c>
      <c r="H15" s="12">
        <f>F23*1</f>
        <v>20004.75</v>
      </c>
    </row>
    <row r="16" spans="1:8" ht="12.75">
      <c r="A16" t="s">
        <v>59</v>
      </c>
      <c r="B16" s="12">
        <f>B24*0</f>
        <v>0</v>
      </c>
      <c r="C16" s="12">
        <f>C24*0</f>
        <v>0</v>
      </c>
      <c r="D16" s="16">
        <f>B24*1</f>
        <v>134316</v>
      </c>
      <c r="E16" t="s">
        <v>59</v>
      </c>
      <c r="F16" s="12">
        <f>F24*0</f>
        <v>0</v>
      </c>
      <c r="G16" s="12">
        <f>G24*0</f>
        <v>0</v>
      </c>
      <c r="H16" s="12">
        <f>F24*1</f>
        <v>13336.5</v>
      </c>
    </row>
    <row r="17" spans="1:8" ht="12.75">
      <c r="A17" s="6" t="s">
        <v>3</v>
      </c>
      <c r="B17" s="14">
        <f>SUM(B15:B16)</f>
        <v>0</v>
      </c>
      <c r="C17" s="14">
        <f>SUM(C15:C16)</f>
        <v>0</v>
      </c>
      <c r="D17" s="18">
        <f>SUM(D15:D16)</f>
        <v>335790</v>
      </c>
      <c r="E17" s="6" t="s">
        <v>3</v>
      </c>
      <c r="F17" s="14">
        <f>SUM(F15:F16)</f>
        <v>0</v>
      </c>
      <c r="G17" s="14">
        <f>SUM(G15:G16)</f>
        <v>0</v>
      </c>
      <c r="H17" s="14">
        <f>SUM(H15:H16)</f>
        <v>33341.25</v>
      </c>
    </row>
    <row r="18" spans="2:4" ht="12.75">
      <c r="B18" s="12"/>
      <c r="C18" s="12"/>
      <c r="D18" s="16"/>
    </row>
    <row r="19" spans="1:6" ht="12.75">
      <c r="A19" s="11" t="s">
        <v>43</v>
      </c>
      <c r="B19" s="12"/>
      <c r="C19" s="12"/>
      <c r="D19" s="16"/>
      <c r="E19" s="11" t="s">
        <v>46</v>
      </c>
      <c r="F19" s="12"/>
    </row>
    <row r="20" spans="1:6" ht="12.75">
      <c r="A20" t="s">
        <v>47</v>
      </c>
      <c r="B20" s="12">
        <v>268632</v>
      </c>
      <c r="C20" s="12"/>
      <c r="D20" s="16"/>
      <c r="E20" t="s">
        <v>47</v>
      </c>
      <c r="F20" s="12">
        <v>26673</v>
      </c>
    </row>
    <row r="21" spans="1:6" ht="12.75">
      <c r="A21" t="s">
        <v>35</v>
      </c>
      <c r="B21" s="12">
        <v>0.8</v>
      </c>
      <c r="C21" s="12"/>
      <c r="D21" s="16"/>
      <c r="E21" t="s">
        <v>35</v>
      </c>
      <c r="F21" s="12">
        <v>0.8</v>
      </c>
    </row>
    <row r="22" spans="1:6" ht="12.75">
      <c r="A22" t="s">
        <v>38</v>
      </c>
      <c r="B22" s="12">
        <f>B20/B21</f>
        <v>335790</v>
      </c>
      <c r="C22" s="12"/>
      <c r="D22" s="16"/>
      <c r="E22" t="s">
        <v>38</v>
      </c>
      <c r="F22" s="12">
        <f>F20/F21</f>
        <v>33341.25</v>
      </c>
    </row>
    <row r="23" spans="1:6" ht="12.75">
      <c r="A23" t="s">
        <v>39</v>
      </c>
      <c r="B23" s="12">
        <f>B22*0.6</f>
        <v>201474</v>
      </c>
      <c r="C23" s="12"/>
      <c r="D23" s="16"/>
      <c r="E23" t="s">
        <v>39</v>
      </c>
      <c r="F23" s="12">
        <f>F22*0.6</f>
        <v>20004.75</v>
      </c>
    </row>
    <row r="24" spans="1:6" ht="12.75">
      <c r="A24" t="s">
        <v>40</v>
      </c>
      <c r="B24" s="12">
        <f>B22*0.4</f>
        <v>134316</v>
      </c>
      <c r="C24" s="12"/>
      <c r="D24" s="16"/>
      <c r="E24" t="s">
        <v>40</v>
      </c>
      <c r="F24" s="12">
        <f>F22*0.4</f>
        <v>13336.5</v>
      </c>
    </row>
    <row r="27" spans="1:8" ht="12.75">
      <c r="A27" s="9" t="s">
        <v>49</v>
      </c>
      <c r="B27" s="8" t="s">
        <v>55</v>
      </c>
      <c r="C27" s="8" t="s">
        <v>54</v>
      </c>
      <c r="D27" s="15" t="s">
        <v>51</v>
      </c>
      <c r="E27" s="9" t="s">
        <v>57</v>
      </c>
      <c r="F27" s="8" t="s">
        <v>55</v>
      </c>
      <c r="G27" s="8" t="s">
        <v>54</v>
      </c>
      <c r="H27" s="8" t="s">
        <v>51</v>
      </c>
    </row>
    <row r="28" spans="1:8" ht="12.75">
      <c r="A28" t="s">
        <v>58</v>
      </c>
      <c r="B28" s="12">
        <f>B36*0</f>
        <v>0</v>
      </c>
      <c r="C28" s="12">
        <f>C36*0</f>
        <v>0</v>
      </c>
      <c r="D28" s="16">
        <f>B36*1</f>
        <v>182024.25</v>
      </c>
      <c r="E28" t="s">
        <v>58</v>
      </c>
      <c r="F28" s="12">
        <f>F36*0</f>
        <v>0</v>
      </c>
      <c r="G28" s="12">
        <f>G36*0</f>
        <v>0</v>
      </c>
      <c r="H28" s="12">
        <f>F36*1</f>
        <v>21918</v>
      </c>
    </row>
    <row r="29" spans="1:8" ht="12.75">
      <c r="A29" t="s">
        <v>59</v>
      </c>
      <c r="B29" s="12">
        <f>B37*0</f>
        <v>0</v>
      </c>
      <c r="C29" s="12">
        <f>C37*0</f>
        <v>0</v>
      </c>
      <c r="D29" s="16">
        <f>B37*1</f>
        <v>121349.5</v>
      </c>
      <c r="E29" t="s">
        <v>59</v>
      </c>
      <c r="F29" s="12">
        <f>F37*0</f>
        <v>0</v>
      </c>
      <c r="G29" s="12">
        <f>G37*0</f>
        <v>0</v>
      </c>
      <c r="H29" s="12">
        <f>F37*1</f>
        <v>14612</v>
      </c>
    </row>
    <row r="30" spans="1:8" ht="12.75">
      <c r="A30" s="6" t="s">
        <v>3</v>
      </c>
      <c r="B30" s="14">
        <f>SUM(B28:B29)</f>
        <v>0</v>
      </c>
      <c r="C30" s="14">
        <f>SUM(C28:C29)</f>
        <v>0</v>
      </c>
      <c r="D30" s="18">
        <f>SUM(D28:D29)</f>
        <v>303373.75</v>
      </c>
      <c r="E30" s="6" t="s">
        <v>3</v>
      </c>
      <c r="F30" s="14">
        <f>SUM(F28:F29)</f>
        <v>0</v>
      </c>
      <c r="G30" s="14">
        <f>SUM(G28:G29)</f>
        <v>0</v>
      </c>
      <c r="H30" s="14">
        <f>SUM(H28:H29)</f>
        <v>36530</v>
      </c>
    </row>
    <row r="31" spans="2:4" ht="12.75">
      <c r="B31" s="12"/>
      <c r="C31" s="12"/>
      <c r="D31" s="16"/>
    </row>
    <row r="32" spans="1:6" ht="12.75">
      <c r="A32" s="11" t="s">
        <v>43</v>
      </c>
      <c r="B32" s="12"/>
      <c r="C32" s="12"/>
      <c r="D32" s="16"/>
      <c r="E32" s="11" t="s">
        <v>46</v>
      </c>
      <c r="F32" s="12"/>
    </row>
    <row r="33" spans="1:6" ht="12.75">
      <c r="A33" t="s">
        <v>47</v>
      </c>
      <c r="B33" s="12">
        <v>242699</v>
      </c>
      <c r="C33" s="12"/>
      <c r="D33" s="16"/>
      <c r="E33" t="s">
        <v>47</v>
      </c>
      <c r="F33" s="12">
        <v>29224</v>
      </c>
    </row>
    <row r="34" spans="1:8" ht="12.75">
      <c r="A34" t="s">
        <v>35</v>
      </c>
      <c r="B34" s="12">
        <v>0.8</v>
      </c>
      <c r="C34" s="12"/>
      <c r="D34" s="16"/>
      <c r="E34" t="s">
        <v>35</v>
      </c>
      <c r="F34" s="12">
        <v>0.8</v>
      </c>
      <c r="H34">
        <f>0.3*(1+0.3)</f>
        <v>0.39</v>
      </c>
    </row>
    <row r="35" spans="1:6" ht="12.75">
      <c r="A35" t="s">
        <v>38</v>
      </c>
      <c r="B35" s="12">
        <f>B33/B34</f>
        <v>303373.75</v>
      </c>
      <c r="C35" s="12"/>
      <c r="D35" s="16"/>
      <c r="E35" t="s">
        <v>38</v>
      </c>
      <c r="F35" s="12">
        <f>F33/F34</f>
        <v>36530</v>
      </c>
    </row>
    <row r="36" spans="1:6" ht="12.75">
      <c r="A36" t="s">
        <v>39</v>
      </c>
      <c r="B36" s="12">
        <f>B35*0.6</f>
        <v>182024.25</v>
      </c>
      <c r="C36" s="12"/>
      <c r="D36" s="16"/>
      <c r="E36" t="s">
        <v>39</v>
      </c>
      <c r="F36" s="12">
        <f>F35*0.6</f>
        <v>21918</v>
      </c>
    </row>
    <row r="37" spans="1:6" ht="12.75">
      <c r="A37" t="s">
        <v>40</v>
      </c>
      <c r="B37" s="12">
        <f>B35*0.4</f>
        <v>121349.5</v>
      </c>
      <c r="C37" s="12"/>
      <c r="D37" s="16"/>
      <c r="E37" t="s">
        <v>40</v>
      </c>
      <c r="F37" s="12">
        <f>F35*0.4</f>
        <v>14612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27"/>
  <sheetViews>
    <sheetView workbookViewId="0" topLeftCell="A1">
      <selection activeCell="F5" sqref="F5"/>
    </sheetView>
  </sheetViews>
  <sheetFormatPr defaultColWidth="9.140625" defaultRowHeight="12.75"/>
  <cols>
    <col min="1" max="1" width="16.140625" style="0" customWidth="1"/>
    <col min="2" max="3" width="14.421875" style="4" customWidth="1"/>
    <col min="4" max="5" width="13.57421875" style="4" customWidth="1"/>
    <col min="6" max="6" width="14.00390625" style="4" customWidth="1"/>
    <col min="9" max="9" width="10.140625" style="0" bestFit="1" customWidth="1"/>
    <col min="10" max="11" width="9.140625" style="4" customWidth="1"/>
  </cols>
  <sheetData>
    <row r="1" spans="1:11" s="2" customFormat="1" ht="12.75">
      <c r="A1" s="2" t="s">
        <v>2</v>
      </c>
      <c r="B1" s="3">
        <v>15</v>
      </c>
      <c r="C1" s="3">
        <v>20</v>
      </c>
      <c r="D1" s="3">
        <v>25</v>
      </c>
      <c r="E1" s="3">
        <v>30</v>
      </c>
      <c r="F1" s="3">
        <v>35</v>
      </c>
      <c r="I1" s="2" t="s">
        <v>10</v>
      </c>
      <c r="J1" s="3"/>
      <c r="K1" s="3"/>
    </row>
    <row r="2" spans="1:11" ht="12.75">
      <c r="A2" s="2" t="s">
        <v>0</v>
      </c>
      <c r="B2" s="4">
        <v>330</v>
      </c>
      <c r="C2" s="4">
        <v>217</v>
      </c>
      <c r="D2" s="4">
        <v>525</v>
      </c>
      <c r="E2" s="4">
        <v>544</v>
      </c>
      <c r="F2" s="4">
        <v>642</v>
      </c>
      <c r="I2" t="s">
        <v>14</v>
      </c>
      <c r="J2" s="4">
        <f>B$4-(B$4/(B$16+1))</f>
        <v>12.461104479611297</v>
      </c>
      <c r="K2" s="4">
        <f>(B5-(B5/(1+B16)))</f>
        <v>7.476662687766778</v>
      </c>
    </row>
    <row r="3" spans="1:11" ht="12.75">
      <c r="A3" s="2" t="s">
        <v>1</v>
      </c>
      <c r="B3" s="4">
        <v>24</v>
      </c>
      <c r="C3" s="4">
        <v>75</v>
      </c>
      <c r="D3" s="4">
        <v>38</v>
      </c>
      <c r="E3" s="4">
        <v>66</v>
      </c>
      <c r="F3" s="4">
        <v>74</v>
      </c>
      <c r="I3" t="s">
        <v>15</v>
      </c>
      <c r="J3" s="4">
        <f>B4-J2</f>
        <v>17.538895520388703</v>
      </c>
      <c r="K3" s="4">
        <f>B5-K2</f>
        <v>10.523337312233222</v>
      </c>
    </row>
    <row r="4" spans="1:11" ht="12.75">
      <c r="A4" s="2" t="s">
        <v>6</v>
      </c>
      <c r="B4" s="1">
        <v>30</v>
      </c>
      <c r="C4" s="1">
        <v>208</v>
      </c>
      <c r="D4" s="1">
        <v>611</v>
      </c>
      <c r="E4" s="1">
        <v>584</v>
      </c>
      <c r="F4" s="1">
        <v>2441</v>
      </c>
      <c r="I4" t="s">
        <v>16</v>
      </c>
      <c r="J4" s="4">
        <f>J2/J3</f>
        <v>0.7104839905754299</v>
      </c>
      <c r="K4" s="4">
        <f>K2/K3</f>
        <v>0.7104839905754299</v>
      </c>
    </row>
    <row r="5" spans="1:6" ht="12.75">
      <c r="A5" s="2" t="s">
        <v>11</v>
      </c>
      <c r="B5" s="1">
        <f>B4*0.6</f>
        <v>18</v>
      </c>
      <c r="C5" s="1">
        <f>C4*0.6</f>
        <v>124.8</v>
      </c>
      <c r="D5" s="1">
        <f>D4*0.6</f>
        <v>366.59999999999997</v>
      </c>
      <c r="E5" s="1">
        <f>E4*0.6</f>
        <v>350.4</v>
      </c>
      <c r="F5" s="1">
        <f>F4*0.6</f>
        <v>1464.6</v>
      </c>
    </row>
    <row r="6" spans="1:6" ht="12.75">
      <c r="A6" s="2" t="s">
        <v>17</v>
      </c>
      <c r="B6" s="1">
        <f>(B4-(B4/(1+B16)))</f>
        <v>12.461104479611297</v>
      </c>
      <c r="C6" s="1">
        <f>(C4-(C4/(1+C16)))</f>
        <v>160.4727428251171</v>
      </c>
      <c r="D6" s="1">
        <f>(D4-(D4/(1+D16)))</f>
        <v>253.0832186303607</v>
      </c>
      <c r="E6" s="1">
        <f>(E4-(E4/(1+E16)))</f>
        <v>316.75104157051715</v>
      </c>
      <c r="F6" s="1">
        <f>(F4-(F4/(1+F16)))</f>
        <v>1292.855848097447</v>
      </c>
    </row>
    <row r="7" spans="1:6" ht="12.75">
      <c r="A7" s="2" t="s">
        <v>18</v>
      </c>
      <c r="B7" s="1">
        <f>B4-B6</f>
        <v>17.538895520388703</v>
      </c>
      <c r="C7" s="1">
        <f>C4-C6</f>
        <v>47.52725717488289</v>
      </c>
      <c r="D7" s="1">
        <f>D4-D6</f>
        <v>357.9167813696393</v>
      </c>
      <c r="E7" s="1">
        <f>E4-E6</f>
        <v>267.24895842948285</v>
      </c>
      <c r="F7" s="1">
        <f>F4-F6</f>
        <v>1148.144151902553</v>
      </c>
    </row>
    <row r="8" spans="1:10" ht="12.75">
      <c r="A8" s="2" t="s">
        <v>7</v>
      </c>
      <c r="B8" s="1">
        <f>B7/B2</f>
        <v>0.05314816824360213</v>
      </c>
      <c r="C8" s="1">
        <f>C7/C2</f>
        <v>0.2190196183174327</v>
      </c>
      <c r="D8" s="1">
        <f>D7/D2</f>
        <v>0.6817462502278844</v>
      </c>
      <c r="E8" s="1">
        <f>E7/E2</f>
        <v>0.49126646770125526</v>
      </c>
      <c r="F8" s="1">
        <f>F7/F2</f>
        <v>1.7883865294432288</v>
      </c>
      <c r="J8" s="4">
        <f>B8*0.6</f>
        <v>0.03188890094616127</v>
      </c>
    </row>
    <row r="9" spans="1:10" ht="12.75">
      <c r="A9" s="2" t="s">
        <v>8</v>
      </c>
      <c r="B9" s="1">
        <f>B6/B3</f>
        <v>0.5192126866504707</v>
      </c>
      <c r="C9" s="1">
        <f>C6/C3</f>
        <v>2.1396365710015615</v>
      </c>
      <c r="D9" s="1">
        <f>D6/D3</f>
        <v>6.660084700798966</v>
      </c>
      <c r="E9" s="1">
        <f>E6/E3</f>
        <v>4.799258205613896</v>
      </c>
      <c r="F9" s="1">
        <f>F6/F3</f>
        <v>17.471024974289826</v>
      </c>
      <c r="J9" s="4">
        <f>B9*0.6</f>
        <v>0.3115276119902824</v>
      </c>
    </row>
    <row r="10" spans="1:6" ht="12.75">
      <c r="A10" s="2" t="s">
        <v>19</v>
      </c>
      <c r="B10" s="1">
        <f>((B5-(B5/(1+B16))))</f>
        <v>7.476662687766778</v>
      </c>
      <c r="C10" s="1">
        <f>((C5-(C5/(1+C16))))</f>
        <v>96.28364569507025</v>
      </c>
      <c r="D10" s="1">
        <f>((D5-(D5/(1+D16))))</f>
        <v>151.8499311782164</v>
      </c>
      <c r="E10" s="1">
        <f>((E5-(E5/(1+E16))))</f>
        <v>190.0506249423103</v>
      </c>
      <c r="F10" s="1">
        <f>((F5-(F5/(1+F16))))</f>
        <v>775.7135088584682</v>
      </c>
    </row>
    <row r="11" spans="1:6" ht="12.75">
      <c r="A11" s="2" t="s">
        <v>20</v>
      </c>
      <c r="B11" s="1">
        <f>B5-B10</f>
        <v>10.523337312233222</v>
      </c>
      <c r="C11" s="1">
        <f>C5-C10</f>
        <v>28.51635430492975</v>
      </c>
      <c r="D11" s="1">
        <f>D5-D10</f>
        <v>214.75006882178357</v>
      </c>
      <c r="E11" s="1">
        <f>E5-E10</f>
        <v>160.34937505768968</v>
      </c>
      <c r="F11" s="1">
        <f>F5-F10</f>
        <v>688.8864911415317</v>
      </c>
    </row>
    <row r="12" spans="1:6" ht="12.75">
      <c r="A12" s="2" t="s">
        <v>12</v>
      </c>
      <c r="B12" s="1">
        <f>B11/B2</f>
        <v>0.03188890094616128</v>
      </c>
      <c r="C12" s="1">
        <f>C11/C2</f>
        <v>0.13141177099045967</v>
      </c>
      <c r="D12" s="1">
        <f>D11/D2</f>
        <v>0.4090477501367306</v>
      </c>
      <c r="E12" s="1">
        <f>E11/E2</f>
        <v>0.2947598806207531</v>
      </c>
      <c r="F12" s="1">
        <f>F11/F2</f>
        <v>1.073031917665937</v>
      </c>
    </row>
    <row r="13" spans="1:6" ht="12.75">
      <c r="A13" s="2" t="s">
        <v>13</v>
      </c>
      <c r="B13" s="1">
        <f>B10/B3</f>
        <v>0.3115276119902824</v>
      </c>
      <c r="C13" s="1">
        <f>C10/C3</f>
        <v>1.2837819426009367</v>
      </c>
      <c r="D13" s="1">
        <f>D10/D3</f>
        <v>3.996050820479379</v>
      </c>
      <c r="E13" s="1">
        <f>E10/E3</f>
        <v>2.879554923368338</v>
      </c>
      <c r="F13" s="1">
        <f>F10/F3</f>
        <v>10.482614984573894</v>
      </c>
    </row>
    <row r="14" spans="1:6" ht="12.75">
      <c r="A14" s="2" t="s">
        <v>4</v>
      </c>
      <c r="B14" s="4">
        <f>(B2*$A$23)/$A$24</f>
        <v>1.6085614285714285</v>
      </c>
      <c r="C14" s="4">
        <f>(C2*$A$23)/$A$24</f>
        <v>1.0577509999999999</v>
      </c>
      <c r="D14" s="4">
        <f>(D2*$A$23)/$A$24</f>
        <v>2.559075</v>
      </c>
      <c r="E14" s="4">
        <f>(E2*$A$23)/$A$24</f>
        <v>2.6516891428571427</v>
      </c>
      <c r="F14" s="4">
        <f>(F2*$A$23)/$A$24</f>
        <v>3.129383142857143</v>
      </c>
    </row>
    <row r="15" spans="1:6" ht="12.75">
      <c r="A15" s="2" t="s">
        <v>5</v>
      </c>
      <c r="B15" s="4">
        <f>(B3*$A$25)/$A$24</f>
        <v>1.1428571428571428</v>
      </c>
      <c r="C15" s="4">
        <f>(C3*$A$25)/$A$24</f>
        <v>3.5714285714285716</v>
      </c>
      <c r="D15" s="4">
        <f>(D3*$A$25)/$A$24</f>
        <v>1.8095238095238095</v>
      </c>
      <c r="E15" s="4">
        <f>(E3*$A$25)/$A$24</f>
        <v>3.142857142857143</v>
      </c>
      <c r="F15" s="4">
        <f>(F3*$A$25)/$A$24</f>
        <v>3.5238095238095237</v>
      </c>
    </row>
    <row r="16" spans="1:6" ht="12.75">
      <c r="A16" s="2" t="s">
        <v>9</v>
      </c>
      <c r="B16" s="4">
        <f>B15/B14</f>
        <v>0.7104839905754299</v>
      </c>
      <c r="C16" s="4">
        <f>C15/C14</f>
        <v>3.376436015119411</v>
      </c>
      <c r="D16" s="4">
        <f>D15/D14</f>
        <v>0.7071007334774516</v>
      </c>
      <c r="E16" s="4">
        <f>E15/E14</f>
        <v>1.1852283482485342</v>
      </c>
      <c r="F16" s="4">
        <f>F15/F14</f>
        <v>1.1260396579602803</v>
      </c>
    </row>
    <row r="23" ht="12.75">
      <c r="A23">
        <f>3.4121*3</f>
        <v>10.2363</v>
      </c>
    </row>
    <row r="24" ht="12.75">
      <c r="A24">
        <v>2100</v>
      </c>
    </row>
    <row r="25" ht="12.75">
      <c r="A25">
        <v>100</v>
      </c>
    </row>
    <row r="26" ht="12.75">
      <c r="A26">
        <f>A24/A25</f>
        <v>21</v>
      </c>
    </row>
    <row r="27" ht="12.75">
      <c r="A27">
        <f>A24/A23</f>
        <v>205.15225227865537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27"/>
  <sheetViews>
    <sheetView workbookViewId="0" topLeftCell="A1">
      <selection activeCell="F5" sqref="F5"/>
    </sheetView>
  </sheetViews>
  <sheetFormatPr defaultColWidth="9.140625" defaultRowHeight="12.75"/>
  <cols>
    <col min="1" max="1" width="16.140625" style="0" customWidth="1"/>
    <col min="2" max="3" width="14.421875" style="4" customWidth="1"/>
    <col min="4" max="5" width="13.57421875" style="4" customWidth="1"/>
    <col min="6" max="6" width="14.00390625" style="4" customWidth="1"/>
    <col min="9" max="9" width="10.140625" style="0" bestFit="1" customWidth="1"/>
    <col min="10" max="11" width="9.140625" style="4" customWidth="1"/>
  </cols>
  <sheetData>
    <row r="1" spans="1:11" s="2" customFormat="1" ht="12.75">
      <c r="A1" s="2" t="s">
        <v>2</v>
      </c>
      <c r="B1" s="3">
        <v>15</v>
      </c>
      <c r="C1" s="3">
        <v>20</v>
      </c>
      <c r="D1" s="3">
        <v>25</v>
      </c>
      <c r="E1" s="3">
        <v>30</v>
      </c>
      <c r="F1" s="3">
        <v>35</v>
      </c>
      <c r="I1" s="2" t="s">
        <v>10</v>
      </c>
      <c r="J1" s="3"/>
      <c r="K1" s="3"/>
    </row>
    <row r="2" spans="1:11" ht="12.75">
      <c r="A2" s="2" t="s">
        <v>0</v>
      </c>
      <c r="B2" s="4">
        <v>256</v>
      </c>
      <c r="C2" s="4">
        <v>474</v>
      </c>
      <c r="D2" s="4">
        <v>287</v>
      </c>
      <c r="E2" s="4">
        <v>541</v>
      </c>
      <c r="F2" s="4">
        <v>974</v>
      </c>
      <c r="I2" t="s">
        <v>14</v>
      </c>
      <c r="J2" s="4">
        <f>B$4-(B$4/(B$16+1))</f>
        <v>138.91934796058223</v>
      </c>
      <c r="K2" s="4">
        <f>(B5-(B5/(1+B16)))</f>
        <v>83.35160877634934</v>
      </c>
    </row>
    <row r="3" spans="1:11" ht="12.75">
      <c r="A3" s="2" t="s">
        <v>1</v>
      </c>
      <c r="B3" s="4">
        <v>79</v>
      </c>
      <c r="C3" s="4">
        <v>67</v>
      </c>
      <c r="D3" s="4">
        <v>148</v>
      </c>
      <c r="E3" s="4">
        <v>137</v>
      </c>
      <c r="F3" s="4">
        <v>81</v>
      </c>
      <c r="I3" t="s">
        <v>15</v>
      </c>
      <c r="J3" s="4">
        <f>B4-J2</f>
        <v>46.08065203941777</v>
      </c>
      <c r="K3" s="4">
        <f>B5-K2</f>
        <v>27.648391223650663</v>
      </c>
    </row>
    <row r="4" spans="1:11" ht="12.75">
      <c r="A4" s="2" t="s">
        <v>6</v>
      </c>
      <c r="B4" s="1">
        <v>185</v>
      </c>
      <c r="C4" s="1">
        <v>46</v>
      </c>
      <c r="D4" s="1">
        <v>189</v>
      </c>
      <c r="E4" s="1">
        <v>243</v>
      </c>
      <c r="F4" s="1">
        <v>550</v>
      </c>
      <c r="I4" t="s">
        <v>16</v>
      </c>
      <c r="J4" s="4">
        <f>J2/J3</f>
        <v>3.014700135791253</v>
      </c>
      <c r="K4" s="4">
        <f>K2/K3</f>
        <v>3.014700135791253</v>
      </c>
    </row>
    <row r="5" spans="1:6" ht="12.75">
      <c r="A5" s="2" t="s">
        <v>11</v>
      </c>
      <c r="B5" s="1">
        <f>B4*0.6</f>
        <v>111</v>
      </c>
      <c r="C5" s="1">
        <f>C4*0.6</f>
        <v>27.599999999999998</v>
      </c>
      <c r="D5" s="1">
        <f>D4*0.6</f>
        <v>113.39999999999999</v>
      </c>
      <c r="E5" s="1">
        <f>E4*0.6</f>
        <v>145.79999999999998</v>
      </c>
      <c r="F5" s="1">
        <f>F4*0.6</f>
        <v>330</v>
      </c>
    </row>
    <row r="6" spans="1:6" ht="12.75">
      <c r="A6" s="2" t="s">
        <v>17</v>
      </c>
      <c r="B6" s="1">
        <f>(B4-(B4/(1+B16)))</f>
        <v>138.91934796058223</v>
      </c>
      <c r="C6" s="1">
        <f>(C4-(C4/(1+C16)))</f>
        <v>26.67934856198398</v>
      </c>
      <c r="D6" s="1">
        <f>(D4-(D4/(1+D16)))</f>
        <v>157.69696048467202</v>
      </c>
      <c r="E6" s="1">
        <f>(E4-(E4/(1+E16)))</f>
        <v>173.04958842491155</v>
      </c>
      <c r="F6" s="1">
        <f>(F4-(F4/(1+F16)))</f>
        <v>246.5390974318197</v>
      </c>
    </row>
    <row r="7" spans="1:6" ht="12.75">
      <c r="A7" s="2" t="s">
        <v>18</v>
      </c>
      <c r="B7" s="1">
        <f>B4-B6</f>
        <v>46.08065203941777</v>
      </c>
      <c r="C7" s="1">
        <f>C4-C6</f>
        <v>19.32065143801602</v>
      </c>
      <c r="D7" s="1">
        <f>D4-D6</f>
        <v>31.30303951532798</v>
      </c>
      <c r="E7" s="1">
        <f>E4-E6</f>
        <v>69.95041157508845</v>
      </c>
      <c r="F7" s="1">
        <f>F4-F6</f>
        <v>303.4609025681803</v>
      </c>
    </row>
    <row r="8" spans="1:10" ht="12.75">
      <c r="A8" s="2" t="s">
        <v>7</v>
      </c>
      <c r="B8" s="1">
        <f>B7/B2</f>
        <v>0.18000254702897567</v>
      </c>
      <c r="C8" s="1">
        <f>C7/C2</f>
        <v>0.04076086801269203</v>
      </c>
      <c r="D8" s="1">
        <f>D7/D2</f>
        <v>0.10906982409521945</v>
      </c>
      <c r="E8" s="1">
        <f>E7/E2</f>
        <v>0.12929835780977533</v>
      </c>
      <c r="F8" s="1">
        <f>F7/F2</f>
        <v>0.31156150161004137</v>
      </c>
      <c r="J8" s="4">
        <f>B8*0.6</f>
        <v>0.1080015282173854</v>
      </c>
    </row>
    <row r="9" spans="1:10" ht="12.75">
      <c r="A9" s="2" t="s">
        <v>8</v>
      </c>
      <c r="B9" s="1">
        <f>B6/B3</f>
        <v>1.7584727589947118</v>
      </c>
      <c r="C9" s="1">
        <f>C6/C3</f>
        <v>0.3981992322684176</v>
      </c>
      <c r="D9" s="1">
        <f>D6/D3</f>
        <v>1.065520003274811</v>
      </c>
      <c r="E9" s="1">
        <f>E6/E3</f>
        <v>1.263135681933661</v>
      </c>
      <c r="F9" s="1">
        <f>F6/F3</f>
        <v>3.043692560886663</v>
      </c>
      <c r="J9" s="4">
        <f>B9*0.6</f>
        <v>1.055083655396827</v>
      </c>
    </row>
    <row r="10" spans="1:6" ht="12.75">
      <c r="A10" s="2" t="s">
        <v>19</v>
      </c>
      <c r="B10" s="1">
        <f>((B5-(B5/(1+B16))))</f>
        <v>83.35160877634934</v>
      </c>
      <c r="C10" s="1">
        <f>((C5-(C5/(1+C16))))</f>
        <v>16.007609137190386</v>
      </c>
      <c r="D10" s="1">
        <f>((D5-(D5/(1+D16))))</f>
        <v>94.6181762908032</v>
      </c>
      <c r="E10" s="1">
        <f>((E5-(E5/(1+E16))))</f>
        <v>103.8297530549469</v>
      </c>
      <c r="F10" s="1">
        <f>((F5-(F5/(1+F16))))</f>
        <v>147.92345845909182</v>
      </c>
    </row>
    <row r="11" spans="1:6" ht="12.75">
      <c r="A11" s="2" t="s">
        <v>20</v>
      </c>
      <c r="B11" s="1">
        <f>B5-B10</f>
        <v>27.648391223650663</v>
      </c>
      <c r="C11" s="1">
        <f>C5-C10</f>
        <v>11.592390862809612</v>
      </c>
      <c r="D11" s="1">
        <f>D5-D10</f>
        <v>18.781823709196786</v>
      </c>
      <c r="E11" s="1">
        <f>E5-E10</f>
        <v>41.97024694505308</v>
      </c>
      <c r="F11" s="1">
        <f>F5-F10</f>
        <v>182.07654154090818</v>
      </c>
    </row>
    <row r="12" spans="1:6" ht="12.75">
      <c r="A12" s="2" t="s">
        <v>12</v>
      </c>
      <c r="B12" s="1">
        <f>B11/B2</f>
        <v>0.1080015282173854</v>
      </c>
      <c r="C12" s="1">
        <f>C11/C2</f>
        <v>0.024456520807615217</v>
      </c>
      <c r="D12" s="1">
        <f>D11/D2</f>
        <v>0.06544189445713165</v>
      </c>
      <c r="E12" s="1">
        <f>E11/E2</f>
        <v>0.07757901468586521</v>
      </c>
      <c r="F12" s="1">
        <f>F11/F2</f>
        <v>0.18693690096602483</v>
      </c>
    </row>
    <row r="13" spans="1:6" ht="12.75">
      <c r="A13" s="2" t="s">
        <v>13</v>
      </c>
      <c r="B13" s="1">
        <f>B10/B3</f>
        <v>1.055083655396827</v>
      </c>
      <c r="C13" s="1">
        <f>C10/C3</f>
        <v>0.23891953936105054</v>
      </c>
      <c r="D13" s="1">
        <f>D10/D3</f>
        <v>0.6393120019648866</v>
      </c>
      <c r="E13" s="1">
        <f>E10/E3</f>
        <v>0.7578814091601964</v>
      </c>
      <c r="F13" s="1">
        <f>F10/F3</f>
        <v>1.8262155365319979</v>
      </c>
    </row>
    <row r="14" spans="1:6" ht="12.75">
      <c r="A14" s="2" t="s">
        <v>4</v>
      </c>
      <c r="B14" s="4">
        <f>(B2*$A$23)/$A$24</f>
        <v>1.2478537142857142</v>
      </c>
      <c r="C14" s="4">
        <f>(C2*$A$23)/$A$24</f>
        <v>2.310479142857143</v>
      </c>
      <c r="D14" s="4">
        <f>(D2*$A$23)/$A$24</f>
        <v>1.398961</v>
      </c>
      <c r="E14" s="4">
        <f>(E2*$A$23)/$A$24</f>
        <v>2.6370658571428574</v>
      </c>
      <c r="F14" s="4">
        <f>(F2*$A$23)/$A$24</f>
        <v>4.747693428571428</v>
      </c>
    </row>
    <row r="15" spans="1:6" ht="12.75">
      <c r="A15" s="2" t="s">
        <v>5</v>
      </c>
      <c r="B15" s="4">
        <f>(B3*$A$25)/$A$24</f>
        <v>3.761904761904762</v>
      </c>
      <c r="C15" s="4">
        <f>(C3*$A$25)/$A$24</f>
        <v>3.1904761904761907</v>
      </c>
      <c r="D15" s="4">
        <f>(D3*$A$25)/$A$24</f>
        <v>7.0476190476190474</v>
      </c>
      <c r="E15" s="4">
        <f>(E3*$A$25)/$A$24</f>
        <v>6.523809523809524</v>
      </c>
      <c r="F15" s="4">
        <f>(F3*$A$25)/$A$24</f>
        <v>3.857142857142857</v>
      </c>
    </row>
    <row r="16" spans="1:6" ht="12.75">
      <c r="A16" s="2" t="s">
        <v>9</v>
      </c>
      <c r="B16" s="4">
        <f>B15/B14</f>
        <v>3.014700135791253</v>
      </c>
      <c r="C16" s="4">
        <f>C15/C14</f>
        <v>1.3808721019358963</v>
      </c>
      <c r="D16" s="4">
        <f>D15/D14</f>
        <v>5.0377523373554</v>
      </c>
      <c r="E16" s="4">
        <f>E15/E14</f>
        <v>2.4738894958345026</v>
      </c>
      <c r="F16" s="4">
        <f>F15/F14</f>
        <v>0.8124245836790401</v>
      </c>
    </row>
    <row r="23" ht="12.75">
      <c r="A23">
        <f>3.4121*3</f>
        <v>10.2363</v>
      </c>
    </row>
    <row r="24" ht="12.75">
      <c r="A24">
        <v>2100</v>
      </c>
    </row>
    <row r="25" ht="12.75">
      <c r="A25">
        <v>100</v>
      </c>
    </row>
    <row r="26" ht="12.75">
      <c r="A26">
        <f>A24/A25</f>
        <v>21</v>
      </c>
    </row>
    <row r="27" ht="12.75">
      <c r="A27">
        <f>A24/A23</f>
        <v>205.15225227865537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27"/>
  <sheetViews>
    <sheetView workbookViewId="0" topLeftCell="A1">
      <selection activeCell="F5" sqref="F5"/>
    </sheetView>
  </sheetViews>
  <sheetFormatPr defaultColWidth="9.140625" defaultRowHeight="12.75"/>
  <cols>
    <col min="1" max="1" width="16.140625" style="0" customWidth="1"/>
    <col min="2" max="3" width="14.421875" style="4" customWidth="1"/>
    <col min="4" max="5" width="13.57421875" style="4" customWidth="1"/>
    <col min="6" max="6" width="14.00390625" style="4" customWidth="1"/>
    <col min="9" max="9" width="10.140625" style="0" bestFit="1" customWidth="1"/>
    <col min="10" max="11" width="9.140625" style="4" customWidth="1"/>
  </cols>
  <sheetData>
    <row r="1" spans="1:11" s="2" customFormat="1" ht="12.75">
      <c r="A1" s="2" t="s">
        <v>2</v>
      </c>
      <c r="B1" s="3">
        <v>15</v>
      </c>
      <c r="C1" s="3">
        <v>20</v>
      </c>
      <c r="D1" s="3">
        <v>25</v>
      </c>
      <c r="E1" s="3">
        <v>30</v>
      </c>
      <c r="F1" s="3">
        <v>35</v>
      </c>
      <c r="I1" s="2" t="s">
        <v>10</v>
      </c>
      <c r="J1" s="3"/>
      <c r="K1" s="3"/>
    </row>
    <row r="2" spans="1:11" ht="12.75">
      <c r="A2" s="2" t="s">
        <v>0</v>
      </c>
      <c r="B2" s="4">
        <v>511</v>
      </c>
      <c r="C2" s="4">
        <v>546</v>
      </c>
      <c r="D2" s="4">
        <v>907</v>
      </c>
      <c r="E2" s="4">
        <v>1405</v>
      </c>
      <c r="F2" s="4">
        <v>1405</v>
      </c>
      <c r="I2" t="s">
        <v>14</v>
      </c>
      <c r="J2" s="4">
        <f>B$4-(B$4/(B$16+1))</f>
        <v>50.56174219453363</v>
      </c>
      <c r="K2" s="4">
        <f>(B5-(B5/(1+B16)))</f>
        <v>30.337045316720175</v>
      </c>
    </row>
    <row r="3" spans="1:11" ht="12.75">
      <c r="A3" s="2" t="s">
        <v>1</v>
      </c>
      <c r="B3" s="4">
        <v>93</v>
      </c>
      <c r="C3" s="4">
        <v>137</v>
      </c>
      <c r="D3" s="4">
        <v>135</v>
      </c>
      <c r="E3" s="4">
        <v>83</v>
      </c>
      <c r="F3" s="4">
        <v>150</v>
      </c>
      <c r="I3" t="s">
        <v>15</v>
      </c>
      <c r="J3" s="4">
        <f>B4-J2</f>
        <v>28.43825780546637</v>
      </c>
      <c r="K3" s="4">
        <f>B5-K2</f>
        <v>17.062954683279823</v>
      </c>
    </row>
    <row r="4" spans="1:11" ht="12.75">
      <c r="A4" s="2" t="s">
        <v>6</v>
      </c>
      <c r="B4" s="1">
        <v>79</v>
      </c>
      <c r="C4" s="1">
        <v>147</v>
      </c>
      <c r="D4" s="1">
        <v>146</v>
      </c>
      <c r="E4" s="1">
        <v>280</v>
      </c>
      <c r="F4" s="1">
        <v>1417</v>
      </c>
      <c r="I4" t="s">
        <v>16</v>
      </c>
      <c r="J4" s="4">
        <f>J2/J3</f>
        <v>1.7779479509752072</v>
      </c>
      <c r="K4" s="4">
        <f>K2/K3</f>
        <v>1.777947950975207</v>
      </c>
    </row>
    <row r="5" spans="1:6" ht="12.75">
      <c r="A5" s="2" t="s">
        <v>11</v>
      </c>
      <c r="B5" s="1">
        <f>B4*0.6</f>
        <v>47.4</v>
      </c>
      <c r="C5" s="1">
        <f>C4*0.6</f>
        <v>88.2</v>
      </c>
      <c r="D5" s="1">
        <f>D4*0.6</f>
        <v>87.6</v>
      </c>
      <c r="E5" s="1">
        <f>E4*0.6</f>
        <v>168</v>
      </c>
      <c r="F5" s="1">
        <f>F4*0.6</f>
        <v>850.1999999999999</v>
      </c>
    </row>
    <row r="6" spans="1:6" ht="12.75">
      <c r="A6" s="2" t="s">
        <v>17</v>
      </c>
      <c r="B6" s="1">
        <f>(B4-(B4/(1+B16)))</f>
        <v>50.56174219453363</v>
      </c>
      <c r="C6" s="1">
        <f>(C4-(C4/(1+C16)))</f>
        <v>104.40654947121782</v>
      </c>
      <c r="D6" s="1">
        <f>(D4-(D4/(1+D16)))</f>
        <v>86.50684529193474</v>
      </c>
      <c r="E6" s="1">
        <f>(E4-(E4/(1+E16)))</f>
        <v>102.46009374437261</v>
      </c>
      <c r="F6" s="1">
        <f>(F4-(F4/(1+F16)))</f>
        <v>723.4020459770245</v>
      </c>
    </row>
    <row r="7" spans="1:6" ht="12.75">
      <c r="A7" s="2" t="s">
        <v>18</v>
      </c>
      <c r="B7" s="1">
        <f>B4-B6</f>
        <v>28.43825780546637</v>
      </c>
      <c r="C7" s="1">
        <f>C4-C6</f>
        <v>42.593450528782185</v>
      </c>
      <c r="D7" s="1">
        <f>D4-D6</f>
        <v>59.49315470806526</v>
      </c>
      <c r="E7" s="1">
        <f>E4-E6</f>
        <v>177.5399062556274</v>
      </c>
      <c r="F7" s="1">
        <f>F4-F6</f>
        <v>693.5979540229755</v>
      </c>
    </row>
    <row r="8" spans="1:10" ht="12.75">
      <c r="A8" s="2" t="s">
        <v>7</v>
      </c>
      <c r="B8" s="1">
        <f>B7/B2</f>
        <v>0.05565216791676394</v>
      </c>
      <c r="C8" s="1">
        <f>C7/C2</f>
        <v>0.07800998265344722</v>
      </c>
      <c r="D8" s="1">
        <f>D7/D2</f>
        <v>0.06559333484902455</v>
      </c>
      <c r="E8" s="1">
        <f>E7/E2</f>
        <v>0.12636292260187001</v>
      </c>
      <c r="F8" s="1">
        <f>F7/F2</f>
        <v>0.49366402421564093</v>
      </c>
      <c r="J8" s="4">
        <f>B8*0.6</f>
        <v>0.03339130075005836</v>
      </c>
    </row>
    <row r="9" spans="1:10" ht="12.75">
      <c r="A9" s="2" t="s">
        <v>8</v>
      </c>
      <c r="B9" s="1">
        <f>B6/B3</f>
        <v>0.5436746472530498</v>
      </c>
      <c r="C9" s="1">
        <f>C6/C3</f>
        <v>0.7620916019796921</v>
      </c>
      <c r="D9" s="1">
        <f>D6/D3</f>
        <v>0.640791446606924</v>
      </c>
      <c r="E9" s="1">
        <f>E6/E3</f>
        <v>1.2344589607755736</v>
      </c>
      <c r="F9" s="1">
        <f>F6/F3</f>
        <v>4.822680306513496</v>
      </c>
      <c r="J9" s="4">
        <f>B9*0.6</f>
        <v>0.32620478835182987</v>
      </c>
    </row>
    <row r="10" spans="1:6" ht="12.75">
      <c r="A10" s="2" t="s">
        <v>19</v>
      </c>
      <c r="B10" s="1">
        <f>((B5-(B5/(1+B16))))</f>
        <v>30.337045316720175</v>
      </c>
      <c r="C10" s="1">
        <f>((C5-(C5/(1+C16))))</f>
        <v>62.64392968273069</v>
      </c>
      <c r="D10" s="1">
        <f>((D5-(D5/(1+D16))))</f>
        <v>51.90410717516084</v>
      </c>
      <c r="E10" s="1">
        <f>((E5-(E5/(1+E16))))</f>
        <v>61.47605624662356</v>
      </c>
      <c r="F10" s="1">
        <f>((F5-(F5/(1+F16))))</f>
        <v>434.04122758621463</v>
      </c>
    </row>
    <row r="11" spans="1:6" ht="12.75">
      <c r="A11" s="2" t="s">
        <v>20</v>
      </c>
      <c r="B11" s="1">
        <f>B5-B10</f>
        <v>17.062954683279823</v>
      </c>
      <c r="C11" s="1">
        <f>C5-C10</f>
        <v>25.55607031726931</v>
      </c>
      <c r="D11" s="1">
        <f>D5-D10</f>
        <v>35.695892824839156</v>
      </c>
      <c r="E11" s="1">
        <f>E5-E10</f>
        <v>106.52394375337644</v>
      </c>
      <c r="F11" s="1">
        <f>F5-F10</f>
        <v>416.1587724137853</v>
      </c>
    </row>
    <row r="12" spans="1:6" ht="12.75">
      <c r="A12" s="2" t="s">
        <v>12</v>
      </c>
      <c r="B12" s="1">
        <f>B11/B2</f>
        <v>0.03339130075005836</v>
      </c>
      <c r="C12" s="1">
        <f>C11/C2</f>
        <v>0.04680598959206833</v>
      </c>
      <c r="D12" s="1">
        <f>D11/D2</f>
        <v>0.039356000909414726</v>
      </c>
      <c r="E12" s="1">
        <f>E11/E2</f>
        <v>0.07581775356112203</v>
      </c>
      <c r="F12" s="1">
        <f>F11/F2</f>
        <v>0.29619841452938456</v>
      </c>
    </row>
    <row r="13" spans="1:6" ht="12.75">
      <c r="A13" s="2" t="s">
        <v>13</v>
      </c>
      <c r="B13" s="1">
        <f>B10/B3</f>
        <v>0.32620478835182987</v>
      </c>
      <c r="C13" s="1">
        <f>C10/C3</f>
        <v>0.4572549611878153</v>
      </c>
      <c r="D13" s="1">
        <f>D10/D3</f>
        <v>0.38447486796415437</v>
      </c>
      <c r="E13" s="1">
        <f>E10/E3</f>
        <v>0.7406753764653441</v>
      </c>
      <c r="F13" s="1">
        <f>F10/F3</f>
        <v>2.8936081839080976</v>
      </c>
    </row>
    <row r="14" spans="1:6" ht="12.75">
      <c r="A14" s="2" t="s">
        <v>4</v>
      </c>
      <c r="B14" s="4">
        <f>(B2*$A$23)/$A$24</f>
        <v>2.4908330000000003</v>
      </c>
      <c r="C14" s="4">
        <f>(C2*$A$23)/$A$24</f>
        <v>2.661438</v>
      </c>
      <c r="D14" s="4">
        <f>(D2*$A$23)/$A$24</f>
        <v>4.421106714285714</v>
      </c>
      <c r="E14" s="4">
        <f>(E2*$A$23)/$A$24</f>
        <v>6.848572142857143</v>
      </c>
      <c r="F14" s="4">
        <f>(F2*$A$23)/$A$24</f>
        <v>6.848572142857143</v>
      </c>
    </row>
    <row r="15" spans="1:6" ht="12.75">
      <c r="A15" s="2" t="s">
        <v>5</v>
      </c>
      <c r="B15" s="4">
        <f>(B3*$A$25)/$A$24</f>
        <v>4.428571428571429</v>
      </c>
      <c r="C15" s="4">
        <f>(C3*$A$25)/$A$24</f>
        <v>6.523809523809524</v>
      </c>
      <c r="D15" s="4">
        <f>(D3*$A$25)/$A$24</f>
        <v>6.428571428571429</v>
      </c>
      <c r="E15" s="4">
        <f>(E3*$A$25)/$A$24</f>
        <v>3.9523809523809526</v>
      </c>
      <c r="F15" s="4">
        <f>(F3*$A$25)/$A$24</f>
        <v>7.142857142857143</v>
      </c>
    </row>
    <row r="16" spans="1:6" ht="12.75">
      <c r="A16" s="2" t="s">
        <v>9</v>
      </c>
      <c r="B16" s="4">
        <f>B15/B14</f>
        <v>1.7779479509752072</v>
      </c>
      <c r="C16" s="4">
        <f>C15/C14</f>
        <v>2.4512348301217326</v>
      </c>
      <c r="D16" s="4">
        <f>D15/D14</f>
        <v>1.454063845099936</v>
      </c>
      <c r="E16" s="4">
        <f>E15/E14</f>
        <v>0.5771102165439213</v>
      </c>
      <c r="F16" s="4">
        <f>F15/F14</f>
        <v>1.0429702708625084</v>
      </c>
    </row>
    <row r="23" ht="12.75">
      <c r="A23">
        <f>3.4121*3</f>
        <v>10.2363</v>
      </c>
    </row>
    <row r="24" ht="12.75">
      <c r="A24">
        <v>2100</v>
      </c>
    </row>
    <row r="25" ht="12.75">
      <c r="A25">
        <v>100</v>
      </c>
    </row>
    <row r="26" ht="12.75">
      <c r="A26">
        <f>A24/A25</f>
        <v>21</v>
      </c>
    </row>
    <row r="27" ht="12.75">
      <c r="A27">
        <f>A24/A23</f>
        <v>205.15225227865537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27"/>
  <sheetViews>
    <sheetView workbookViewId="0" topLeftCell="A1">
      <selection activeCell="E20" sqref="E20"/>
    </sheetView>
  </sheetViews>
  <sheetFormatPr defaultColWidth="9.140625" defaultRowHeight="12.75"/>
  <cols>
    <col min="1" max="1" width="16.140625" style="0" customWidth="1"/>
    <col min="2" max="3" width="14.421875" style="4" customWidth="1"/>
    <col min="4" max="5" width="13.57421875" style="4" customWidth="1"/>
    <col min="6" max="6" width="14.00390625" style="4" customWidth="1"/>
    <col min="9" max="9" width="10.140625" style="0" bestFit="1" customWidth="1"/>
    <col min="10" max="11" width="9.140625" style="4" customWidth="1"/>
  </cols>
  <sheetData>
    <row r="1" spans="1:11" s="2" customFormat="1" ht="12.75">
      <c r="A1" s="2" t="s">
        <v>2</v>
      </c>
      <c r="B1" s="3">
        <v>15</v>
      </c>
      <c r="C1" s="3">
        <v>20</v>
      </c>
      <c r="D1" s="3">
        <v>25</v>
      </c>
      <c r="E1" s="3">
        <v>30</v>
      </c>
      <c r="F1" s="3">
        <v>35</v>
      </c>
      <c r="I1" s="2" t="s">
        <v>10</v>
      </c>
      <c r="J1" s="3"/>
      <c r="K1" s="3"/>
    </row>
    <row r="2" spans="1:11" ht="12.75">
      <c r="A2" s="2" t="s">
        <v>0</v>
      </c>
      <c r="B2" s="4">
        <v>1005</v>
      </c>
      <c r="C2" s="4">
        <v>1239</v>
      </c>
      <c r="D2" s="4">
        <v>1895</v>
      </c>
      <c r="E2" s="4">
        <v>2451</v>
      </c>
      <c r="F2" s="4">
        <v>3384</v>
      </c>
      <c r="I2" t="s">
        <v>14</v>
      </c>
      <c r="J2" s="4">
        <f>B$4-(B$4/(B$16+1))</f>
        <v>24.393301868131154</v>
      </c>
      <c r="K2" s="4">
        <f>(B5-(B5/(1+B16)))</f>
        <v>14.635981120878693</v>
      </c>
    </row>
    <row r="3" spans="1:11" ht="12.75">
      <c r="A3" s="2" t="s">
        <v>1</v>
      </c>
      <c r="B3" s="4">
        <v>98</v>
      </c>
      <c r="C3" s="4">
        <v>105</v>
      </c>
      <c r="D3" s="4">
        <v>94</v>
      </c>
      <c r="E3" s="4">
        <v>89</v>
      </c>
      <c r="F3" s="4">
        <v>7</v>
      </c>
      <c r="I3" t="s">
        <v>15</v>
      </c>
      <c r="J3" s="4">
        <f>B4-J2</f>
        <v>25.606698131868846</v>
      </c>
      <c r="K3" s="4">
        <f>B5-K2</f>
        <v>15.364018879121307</v>
      </c>
    </row>
    <row r="4" spans="1:11" ht="12.75">
      <c r="A4" s="2" t="s">
        <v>6</v>
      </c>
      <c r="B4" s="1">
        <v>50</v>
      </c>
      <c r="C4" s="1">
        <v>81</v>
      </c>
      <c r="D4" s="1">
        <v>313</v>
      </c>
      <c r="E4" s="1">
        <v>753</v>
      </c>
      <c r="F4" s="1">
        <v>1711</v>
      </c>
      <c r="I4" t="s">
        <v>16</v>
      </c>
      <c r="J4" s="4">
        <f>J2/J3</f>
        <v>0.9526141067665589</v>
      </c>
      <c r="K4" s="4">
        <f>K2/K3</f>
        <v>0.952614106766559</v>
      </c>
    </row>
    <row r="5" spans="1:6" ht="12.75">
      <c r="A5" s="2" t="s">
        <v>11</v>
      </c>
      <c r="B5" s="1">
        <f>B4*0.6</f>
        <v>30</v>
      </c>
      <c r="C5" s="1">
        <f>C4*0.6</f>
        <v>48.6</v>
      </c>
      <c r="D5" s="1">
        <f>D4*0.6</f>
        <v>187.79999999999998</v>
      </c>
      <c r="E5" s="1">
        <f>E4*0.6</f>
        <v>451.8</v>
      </c>
      <c r="F5" s="1">
        <f>F4*0.6</f>
        <v>1026.6</v>
      </c>
    </row>
    <row r="6" spans="1:6" ht="12.75">
      <c r="A6" s="2" t="s">
        <v>17</v>
      </c>
      <c r="B6" s="1">
        <f>(B4-(B4/(1+B16)))</f>
        <v>24.393301868131154</v>
      </c>
      <c r="C6" s="1">
        <f>(C4-(C4/(1+C16)))</f>
        <v>36.686719959939914</v>
      </c>
      <c r="D6" s="1">
        <f>(D4-(D4/(1+D16)))</f>
        <v>102.16756748526021</v>
      </c>
      <c r="E6" s="1">
        <f>(E4-(E4/(1+E16)))</f>
        <v>197.171620950935</v>
      </c>
      <c r="F6" s="1">
        <f>(F4-(F4/(1+F16)))</f>
        <v>33.89112133323624</v>
      </c>
    </row>
    <row r="7" spans="1:6" ht="12.75">
      <c r="A7" s="2" t="s">
        <v>18</v>
      </c>
      <c r="B7" s="1">
        <f>B4-B6</f>
        <v>25.606698131868846</v>
      </c>
      <c r="C7" s="1">
        <f>C4-C6</f>
        <v>44.313280040060086</v>
      </c>
      <c r="D7" s="1">
        <f>D4-D6</f>
        <v>210.8324325147398</v>
      </c>
      <c r="E7" s="1">
        <f>E4-E6</f>
        <v>555.828379049065</v>
      </c>
      <c r="F7" s="1">
        <f>F4-F6</f>
        <v>1677.1088786667638</v>
      </c>
    </row>
    <row r="8" spans="1:10" ht="12.75">
      <c r="A8" s="2" t="s">
        <v>7</v>
      </c>
      <c r="B8" s="1">
        <f>B7/B2</f>
        <v>0.025479301623750096</v>
      </c>
      <c r="C8" s="1">
        <f>C7/C2</f>
        <v>0.035765359192945996</v>
      </c>
      <c r="D8" s="1">
        <f>D7/D2</f>
        <v>0.11125722032440094</v>
      </c>
      <c r="E8" s="1">
        <f>E7/E2</f>
        <v>0.226776164442703</v>
      </c>
      <c r="F8" s="1">
        <f>F7/F2</f>
        <v>0.49559955043344084</v>
      </c>
      <c r="J8" s="4">
        <f>B8*0.6</f>
        <v>0.015287580974250058</v>
      </c>
    </row>
    <row r="9" spans="1:10" ht="12.75">
      <c r="A9" s="2" t="s">
        <v>8</v>
      </c>
      <c r="B9" s="1">
        <f>B6/B3</f>
        <v>0.24891124355235872</v>
      </c>
      <c r="C9" s="1">
        <f>C6/C3</f>
        <v>0.3493973329518087</v>
      </c>
      <c r="D9" s="1">
        <f>D6/D3</f>
        <v>1.0868890158006406</v>
      </c>
      <c r="E9" s="1">
        <f>E6/E3</f>
        <v>2.21541147135882</v>
      </c>
      <c r="F9" s="1">
        <f>F6/F3</f>
        <v>4.8415887618908915</v>
      </c>
      <c r="J9" s="4">
        <f>B9*0.6</f>
        <v>0.14934674613141521</v>
      </c>
    </row>
    <row r="10" spans="1:6" ht="12.75">
      <c r="A10" s="2" t="s">
        <v>19</v>
      </c>
      <c r="B10" s="1">
        <f>((B5-(B5/(1+B16))))</f>
        <v>14.635981120878693</v>
      </c>
      <c r="C10" s="1">
        <f>((C5-(C5/(1+C16))))</f>
        <v>22.01203197596395</v>
      </c>
      <c r="D10" s="1">
        <f>((D5-(D5/(1+D16))))</f>
        <v>61.30054049115613</v>
      </c>
      <c r="E10" s="1">
        <f>((E5-(E5/(1+E16))))</f>
        <v>118.302972570561</v>
      </c>
      <c r="F10" s="1">
        <f>((F5-(F5/(1+F16))))</f>
        <v>20.334672799941814</v>
      </c>
    </row>
    <row r="11" spans="1:6" ht="12.75">
      <c r="A11" s="2" t="s">
        <v>20</v>
      </c>
      <c r="B11" s="1">
        <f>B5-B10</f>
        <v>15.364018879121307</v>
      </c>
      <c r="C11" s="1">
        <f>C5-C10</f>
        <v>26.58796802403605</v>
      </c>
      <c r="D11" s="1">
        <f>D5-D10</f>
        <v>126.49945950884386</v>
      </c>
      <c r="E11" s="1">
        <f>E5-E10</f>
        <v>333.497027429439</v>
      </c>
      <c r="F11" s="1">
        <f>F5-F10</f>
        <v>1006.2653272000581</v>
      </c>
    </row>
    <row r="12" spans="1:6" ht="12.75">
      <c r="A12" s="2" t="s">
        <v>12</v>
      </c>
      <c r="B12" s="1">
        <f>B11/B2</f>
        <v>0.015287580974250056</v>
      </c>
      <c r="C12" s="1">
        <f>C11/C2</f>
        <v>0.021459215515767596</v>
      </c>
      <c r="D12" s="1">
        <f>D11/D2</f>
        <v>0.06675433219464055</v>
      </c>
      <c r="E12" s="1">
        <f>E11/E2</f>
        <v>0.1360656986656218</v>
      </c>
      <c r="F12" s="1">
        <f>F11/F2</f>
        <v>0.29735973026006446</v>
      </c>
    </row>
    <row r="13" spans="1:6" ht="12.75">
      <c r="A13" s="2" t="s">
        <v>13</v>
      </c>
      <c r="B13" s="1">
        <f>B10/B3</f>
        <v>0.14934674613141524</v>
      </c>
      <c r="C13" s="1">
        <f>C10/C3</f>
        <v>0.20963839977108523</v>
      </c>
      <c r="D13" s="1">
        <f>D10/D3</f>
        <v>0.6521334094803843</v>
      </c>
      <c r="E13" s="1">
        <f>E10/E3</f>
        <v>1.3292468828152921</v>
      </c>
      <c r="F13" s="1">
        <f>F10/F3</f>
        <v>2.9049532571345447</v>
      </c>
    </row>
    <row r="14" spans="1:6" ht="12.75">
      <c r="A14" s="2" t="s">
        <v>4</v>
      </c>
      <c r="B14" s="4">
        <f>(B2*$A$23)/$A$24</f>
        <v>4.898800714285715</v>
      </c>
      <c r="C14" s="4">
        <f>(C2*$A$23)/$A$24</f>
        <v>6.039417</v>
      </c>
      <c r="D14" s="4">
        <f>(D2*$A$23)/$A$24</f>
        <v>9.237042142857142</v>
      </c>
      <c r="E14" s="4">
        <f>(E2*$A$23)/$A$24</f>
        <v>11.947224428571428</v>
      </c>
      <c r="F14" s="4">
        <f>(F2*$A$23)/$A$24</f>
        <v>16.495066285714284</v>
      </c>
    </row>
    <row r="15" spans="1:6" ht="12.75">
      <c r="A15" s="2" t="s">
        <v>5</v>
      </c>
      <c r="B15" s="4">
        <f>(B3*$A$25)/$A$24</f>
        <v>4.666666666666667</v>
      </c>
      <c r="C15" s="4">
        <f>(C3*$A$25)/$A$24</f>
        <v>5</v>
      </c>
      <c r="D15" s="4">
        <f>(D3*$A$25)/$A$24</f>
        <v>4.476190476190476</v>
      </c>
      <c r="E15" s="4">
        <f>(E3*$A$25)/$A$24</f>
        <v>4.238095238095238</v>
      </c>
      <c r="F15" s="4">
        <f>(F3*$A$25)/$A$24</f>
        <v>0.3333333333333333</v>
      </c>
    </row>
    <row r="16" spans="1:6" ht="12.75">
      <c r="A16" s="2" t="s">
        <v>9</v>
      </c>
      <c r="B16" s="4">
        <f>B15/B14</f>
        <v>0.952614106766559</v>
      </c>
      <c r="C16" s="4">
        <f>C15/C14</f>
        <v>0.8278944805434034</v>
      </c>
      <c r="D16" s="4">
        <f>D15/D14</f>
        <v>0.48459132338719957</v>
      </c>
      <c r="E16" s="4">
        <f>E15/E14</f>
        <v>0.3547347137766962</v>
      </c>
      <c r="F16" s="4">
        <f>F15/F14</f>
        <v>0.020208062675202462</v>
      </c>
    </row>
    <row r="23" ht="12.75">
      <c r="A23">
        <f>3.4121*3</f>
        <v>10.2363</v>
      </c>
    </row>
    <row r="24" ht="12.75">
      <c r="A24">
        <v>2100</v>
      </c>
    </row>
    <row r="25" ht="12.75">
      <c r="A25">
        <v>100</v>
      </c>
    </row>
    <row r="26" ht="12.75">
      <c r="A26">
        <f>A24/A25</f>
        <v>21</v>
      </c>
    </row>
    <row r="27" ht="12.75">
      <c r="A27">
        <f>A24/A23</f>
        <v>205.15225227865537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7"/>
  <sheetViews>
    <sheetView workbookViewId="0" topLeftCell="A10">
      <selection activeCell="C7" sqref="C7"/>
    </sheetView>
  </sheetViews>
  <sheetFormatPr defaultColWidth="9.140625" defaultRowHeight="12.75"/>
  <cols>
    <col min="1" max="1" width="18.7109375" style="0" customWidth="1"/>
    <col min="2" max="2" width="16.7109375" style="0" customWidth="1"/>
    <col min="3" max="3" width="16.57421875" style="0" customWidth="1"/>
    <col min="4" max="4" width="17.421875" style="19" customWidth="1"/>
    <col min="5" max="5" width="18.57421875" style="0" customWidth="1"/>
    <col min="6" max="6" width="17.7109375" style="0" customWidth="1"/>
    <col min="7" max="7" width="14.57421875" style="0" customWidth="1"/>
    <col min="8" max="8" width="16.140625" style="0" customWidth="1"/>
  </cols>
  <sheetData>
    <row r="1" spans="1:8" ht="12.75">
      <c r="A1" s="9" t="s">
        <v>44</v>
      </c>
      <c r="B1" s="8" t="s">
        <v>52</v>
      </c>
      <c r="C1" s="8" t="s">
        <v>53</v>
      </c>
      <c r="D1" s="15" t="s">
        <v>37</v>
      </c>
      <c r="E1" s="9" t="s">
        <v>45</v>
      </c>
      <c r="F1" s="8" t="s">
        <v>52</v>
      </c>
      <c r="G1" s="8" t="s">
        <v>53</v>
      </c>
      <c r="H1" s="8" t="s">
        <v>37</v>
      </c>
    </row>
    <row r="2" spans="1:8" ht="12.75">
      <c r="A2" t="s">
        <v>41</v>
      </c>
      <c r="B2" s="12">
        <f>B10*0.8</f>
        <v>1693800</v>
      </c>
      <c r="C2" s="12">
        <f>B10*0.05</f>
        <v>105862.5</v>
      </c>
      <c r="D2" s="16">
        <f>B10*0.15</f>
        <v>317587.5</v>
      </c>
      <c r="E2" t="s">
        <v>41</v>
      </c>
      <c r="F2" s="12">
        <f>F10*0.8</f>
        <v>326400</v>
      </c>
      <c r="G2" s="12">
        <f>F10*0.05</f>
        <v>20400</v>
      </c>
      <c r="H2" s="12">
        <f>F10*0.15</f>
        <v>61200</v>
      </c>
    </row>
    <row r="3" spans="1:8" ht="12.75">
      <c r="A3" t="s">
        <v>42</v>
      </c>
      <c r="B3" s="12">
        <f>B11*0.8</f>
        <v>1129200</v>
      </c>
      <c r="C3" s="12">
        <f>B11*0.05</f>
        <v>70575</v>
      </c>
      <c r="D3" s="17">
        <f>B11*0.15</f>
        <v>211725</v>
      </c>
      <c r="E3" t="s">
        <v>42</v>
      </c>
      <c r="F3" s="13">
        <f>F11*0.8</f>
        <v>217600</v>
      </c>
      <c r="G3" s="13">
        <f>F11*0.05</f>
        <v>13600</v>
      </c>
      <c r="H3" s="13">
        <f>F11*0.15</f>
        <v>40800</v>
      </c>
    </row>
    <row r="4" spans="1:8" ht="12.75">
      <c r="A4" s="6" t="s">
        <v>3</v>
      </c>
      <c r="B4" s="14">
        <f>SUM(B2:B3)</f>
        <v>2823000</v>
      </c>
      <c r="C4" s="14">
        <f>SUM(C2:C3)</f>
        <v>176437.5</v>
      </c>
      <c r="D4" s="18">
        <f>SUM(D2:D3)</f>
        <v>529312.5</v>
      </c>
      <c r="E4" s="6" t="s">
        <v>3</v>
      </c>
      <c r="F4" s="14">
        <f>SUM(F2:F3)</f>
        <v>544000</v>
      </c>
      <c r="G4" s="14">
        <f>SUM(G2:G3)</f>
        <v>34000</v>
      </c>
      <c r="H4" s="14">
        <f>SUM(H2:H3)</f>
        <v>102000</v>
      </c>
    </row>
    <row r="5" spans="2:4" ht="12.75">
      <c r="B5" s="12"/>
      <c r="C5" s="12"/>
      <c r="D5" s="16"/>
    </row>
    <row r="6" spans="1:6" ht="12.75">
      <c r="A6" s="11" t="s">
        <v>43</v>
      </c>
      <c r="B6" s="12"/>
      <c r="C6" s="12"/>
      <c r="D6" s="16"/>
      <c r="E6" s="11" t="s">
        <v>46</v>
      </c>
      <c r="F6" s="12"/>
    </row>
    <row r="7" spans="1:6" ht="12.75">
      <c r="A7" t="s">
        <v>47</v>
      </c>
      <c r="B7" s="12">
        <v>2823000</v>
      </c>
      <c r="C7" s="12"/>
      <c r="D7" s="16"/>
      <c r="E7" t="s">
        <v>47</v>
      </c>
      <c r="F7" s="12">
        <v>544000</v>
      </c>
    </row>
    <row r="8" spans="1:6" ht="12.75">
      <c r="A8" t="s">
        <v>35</v>
      </c>
      <c r="B8" s="12">
        <v>0.8</v>
      </c>
      <c r="C8" s="12"/>
      <c r="D8" s="16"/>
      <c r="E8" t="s">
        <v>35</v>
      </c>
      <c r="F8" s="12">
        <v>0.8</v>
      </c>
    </row>
    <row r="9" spans="1:6" ht="12.75">
      <c r="A9" t="s">
        <v>38</v>
      </c>
      <c r="B9" s="12">
        <f>B7/B8</f>
        <v>3528750</v>
      </c>
      <c r="C9" s="12"/>
      <c r="D9" s="16"/>
      <c r="E9" t="s">
        <v>38</v>
      </c>
      <c r="F9" s="12">
        <f>F7/F8</f>
        <v>680000</v>
      </c>
    </row>
    <row r="10" spans="1:6" ht="12.75">
      <c r="A10" t="s">
        <v>39</v>
      </c>
      <c r="B10" s="12">
        <f>B9*0.6</f>
        <v>2117250</v>
      </c>
      <c r="C10" s="12"/>
      <c r="D10" s="16"/>
      <c r="E10" t="s">
        <v>39</v>
      </c>
      <c r="F10" s="12">
        <f>F9*0.6</f>
        <v>408000</v>
      </c>
    </row>
    <row r="11" spans="1:6" ht="12.75">
      <c r="A11" t="s">
        <v>40</v>
      </c>
      <c r="B11" s="12">
        <f>B9*0.4</f>
        <v>1411500</v>
      </c>
      <c r="C11" s="12"/>
      <c r="D11" s="16"/>
      <c r="E11" t="s">
        <v>40</v>
      </c>
      <c r="F11" s="12">
        <f>F9*0.4</f>
        <v>272000</v>
      </c>
    </row>
    <row r="14" spans="1:8" ht="12.75">
      <c r="A14" s="9" t="s">
        <v>48</v>
      </c>
      <c r="B14" s="8" t="s">
        <v>36</v>
      </c>
      <c r="C14" s="8" t="s">
        <v>54</v>
      </c>
      <c r="D14" s="15" t="s">
        <v>50</v>
      </c>
      <c r="E14" s="9" t="s">
        <v>56</v>
      </c>
      <c r="F14" s="8" t="s">
        <v>36</v>
      </c>
      <c r="G14" s="8" t="s">
        <v>54</v>
      </c>
      <c r="H14" s="8" t="s">
        <v>50</v>
      </c>
    </row>
    <row r="15" spans="1:8" ht="12.75">
      <c r="A15" t="s">
        <v>41</v>
      </c>
      <c r="B15" s="12">
        <f>B23*0.6</f>
        <v>1231200</v>
      </c>
      <c r="C15" s="12">
        <f>B23*0.1</f>
        <v>205200</v>
      </c>
      <c r="D15" s="16">
        <f>B23*0.3</f>
        <v>615600</v>
      </c>
      <c r="E15" t="s">
        <v>41</v>
      </c>
      <c r="F15" s="12">
        <f>F23*0.6</f>
        <v>325800</v>
      </c>
      <c r="G15" s="12">
        <f>F23*0.1</f>
        <v>54300</v>
      </c>
      <c r="H15" s="12">
        <f>F23*0.3</f>
        <v>162900</v>
      </c>
    </row>
    <row r="16" spans="1:8" ht="12.75">
      <c r="A16" t="s">
        <v>42</v>
      </c>
      <c r="B16" s="12">
        <f>B24*0.6</f>
        <v>820800</v>
      </c>
      <c r="C16" s="12">
        <f>B24*0.1</f>
        <v>136800</v>
      </c>
      <c r="D16" s="17">
        <f>B24*0.3</f>
        <v>410400</v>
      </c>
      <c r="E16" t="s">
        <v>42</v>
      </c>
      <c r="F16" s="12">
        <f>F24*0.6</f>
        <v>217200</v>
      </c>
      <c r="G16" s="12">
        <f>F24*0.1</f>
        <v>36200</v>
      </c>
      <c r="H16" s="13">
        <f>F24*0.3</f>
        <v>108600</v>
      </c>
    </row>
    <row r="17" spans="1:8" ht="12.75">
      <c r="A17" s="6" t="s">
        <v>3</v>
      </c>
      <c r="B17" s="14">
        <f>SUM(B15:B16)</f>
        <v>2052000</v>
      </c>
      <c r="C17" s="14">
        <f>SUM(C15:C16)</f>
        <v>342000</v>
      </c>
      <c r="D17" s="18">
        <f>SUM(D15:D16)</f>
        <v>1026000</v>
      </c>
      <c r="E17" s="6" t="s">
        <v>3</v>
      </c>
      <c r="F17" s="14">
        <f>SUM(F15:F16)</f>
        <v>543000</v>
      </c>
      <c r="G17" s="14">
        <f>SUM(G15:G16)</f>
        <v>90500</v>
      </c>
      <c r="H17" s="14">
        <f>SUM(H15:H16)</f>
        <v>271500</v>
      </c>
    </row>
    <row r="18" spans="2:4" ht="12.75">
      <c r="B18" s="12"/>
      <c r="C18" s="12"/>
      <c r="D18" s="16"/>
    </row>
    <row r="19" spans="1:6" ht="12.75">
      <c r="A19" s="11" t="s">
        <v>43</v>
      </c>
      <c r="B19" s="12"/>
      <c r="C19" s="12"/>
      <c r="D19" s="16"/>
      <c r="E19" s="11" t="s">
        <v>46</v>
      </c>
      <c r="F19" s="12"/>
    </row>
    <row r="20" spans="1:6" ht="12.75">
      <c r="A20" t="s">
        <v>47</v>
      </c>
      <c r="B20" s="12">
        <v>2736000</v>
      </c>
      <c r="C20" s="12"/>
      <c r="D20" s="16"/>
      <c r="E20" t="s">
        <v>47</v>
      </c>
      <c r="F20" s="12">
        <v>724000</v>
      </c>
    </row>
    <row r="21" spans="1:6" ht="12.75">
      <c r="A21" t="s">
        <v>35</v>
      </c>
      <c r="B21" s="12">
        <v>0.8</v>
      </c>
      <c r="C21" s="12"/>
      <c r="D21" s="16"/>
      <c r="E21" t="s">
        <v>35</v>
      </c>
      <c r="F21" s="12">
        <v>0.8</v>
      </c>
    </row>
    <row r="22" spans="1:6" ht="12.75">
      <c r="A22" t="s">
        <v>38</v>
      </c>
      <c r="B22" s="12">
        <f>B20/B21</f>
        <v>3420000</v>
      </c>
      <c r="C22" s="12"/>
      <c r="D22" s="16"/>
      <c r="E22" t="s">
        <v>38</v>
      </c>
      <c r="F22" s="12">
        <f>F20/F21</f>
        <v>905000</v>
      </c>
    </row>
    <row r="23" spans="1:6" ht="12.75">
      <c r="A23" t="s">
        <v>39</v>
      </c>
      <c r="B23" s="12">
        <f>B22*0.6</f>
        <v>2052000</v>
      </c>
      <c r="C23" s="12"/>
      <c r="D23" s="16"/>
      <c r="E23" t="s">
        <v>39</v>
      </c>
      <c r="F23" s="12">
        <f>F22*0.6</f>
        <v>543000</v>
      </c>
    </row>
    <row r="24" spans="1:6" ht="12.75">
      <c r="A24" t="s">
        <v>40</v>
      </c>
      <c r="B24" s="12">
        <f>B22*0.4</f>
        <v>1368000</v>
      </c>
      <c r="C24" s="12"/>
      <c r="D24" s="16"/>
      <c r="E24" t="s">
        <v>40</v>
      </c>
      <c r="F24" s="12">
        <f>F22*0.4</f>
        <v>362000</v>
      </c>
    </row>
    <row r="27" spans="1:8" ht="12.75">
      <c r="A27" s="9" t="s">
        <v>49</v>
      </c>
      <c r="B27" s="8" t="s">
        <v>55</v>
      </c>
      <c r="C27" s="8" t="s">
        <v>54</v>
      </c>
      <c r="D27" s="15" t="s">
        <v>51</v>
      </c>
      <c r="E27" s="9" t="s">
        <v>57</v>
      </c>
      <c r="F27" s="8" t="s">
        <v>55</v>
      </c>
      <c r="G27" s="8" t="s">
        <v>54</v>
      </c>
      <c r="H27" s="8" t="s">
        <v>51</v>
      </c>
    </row>
    <row r="28" spans="1:8" ht="12.75">
      <c r="A28" t="s">
        <v>41</v>
      </c>
      <c r="B28" s="12">
        <f>B36*0.4</f>
        <v>787500</v>
      </c>
      <c r="C28" s="12">
        <f>B36*0.1</f>
        <v>196875</v>
      </c>
      <c r="D28" s="16">
        <f>B36*0.5</f>
        <v>984375</v>
      </c>
      <c r="E28" t="s">
        <v>41</v>
      </c>
      <c r="F28" s="12">
        <f>F36*0.4</f>
        <v>276000</v>
      </c>
      <c r="G28" s="12">
        <f>F36*0.1</f>
        <v>69000</v>
      </c>
      <c r="H28" s="12">
        <f>F36*0.5</f>
        <v>345000</v>
      </c>
    </row>
    <row r="29" spans="1:8" ht="12.75">
      <c r="A29" t="s">
        <v>42</v>
      </c>
      <c r="B29" s="12">
        <f>B37*0.4</f>
        <v>525000</v>
      </c>
      <c r="C29" s="12">
        <f>B37*0.1</f>
        <v>131250</v>
      </c>
      <c r="D29" s="16">
        <f>B37*0.5</f>
        <v>656250</v>
      </c>
      <c r="E29" t="s">
        <v>42</v>
      </c>
      <c r="F29" s="12">
        <f>F37*0.4</f>
        <v>184000</v>
      </c>
      <c r="G29" s="12">
        <f>F37*0.1</f>
        <v>46000</v>
      </c>
      <c r="H29" s="12">
        <f>F37*0.5</f>
        <v>230000</v>
      </c>
    </row>
    <row r="30" spans="1:8" ht="12.75">
      <c r="A30" s="6" t="s">
        <v>3</v>
      </c>
      <c r="B30" s="14">
        <f>SUM(B28:B29)</f>
        <v>1312500</v>
      </c>
      <c r="C30" s="14">
        <f>SUM(C28:C29)</f>
        <v>328125</v>
      </c>
      <c r="D30" s="18">
        <f>SUM(D28:D29)</f>
        <v>1640625</v>
      </c>
      <c r="E30" s="6" t="s">
        <v>3</v>
      </c>
      <c r="F30" s="14">
        <f>SUM(F28:F29)</f>
        <v>460000</v>
      </c>
      <c r="G30" s="14">
        <f>SUM(G28:G29)</f>
        <v>115000</v>
      </c>
      <c r="H30" s="14">
        <f>SUM(H28:H29)</f>
        <v>575000</v>
      </c>
    </row>
    <row r="31" spans="2:4" ht="12.75">
      <c r="B31" s="12"/>
      <c r="C31" s="12"/>
      <c r="D31" s="16"/>
    </row>
    <row r="32" spans="1:6" ht="12.75">
      <c r="A32" s="11" t="s">
        <v>43</v>
      </c>
      <c r="B32" s="12"/>
      <c r="C32" s="12"/>
      <c r="D32" s="16"/>
      <c r="E32" s="11" t="s">
        <v>46</v>
      </c>
      <c r="F32" s="12"/>
    </row>
    <row r="33" spans="1:6" ht="12.75">
      <c r="A33" t="s">
        <v>47</v>
      </c>
      <c r="B33" s="12">
        <v>2625000</v>
      </c>
      <c r="C33" s="12"/>
      <c r="D33" s="16"/>
      <c r="E33" t="s">
        <v>47</v>
      </c>
      <c r="F33" s="12">
        <v>920000</v>
      </c>
    </row>
    <row r="34" spans="1:6" ht="12.75">
      <c r="A34" t="s">
        <v>35</v>
      </c>
      <c r="B34" s="12">
        <v>0.8</v>
      </c>
      <c r="C34" s="12"/>
      <c r="D34" s="16"/>
      <c r="E34" t="s">
        <v>35</v>
      </c>
      <c r="F34" s="12">
        <v>0.8</v>
      </c>
    </row>
    <row r="35" spans="1:6" ht="12.75">
      <c r="A35" t="s">
        <v>38</v>
      </c>
      <c r="B35" s="12">
        <f>B33/B34</f>
        <v>3281250</v>
      </c>
      <c r="C35" s="12"/>
      <c r="D35" s="16"/>
      <c r="E35" t="s">
        <v>38</v>
      </c>
      <c r="F35" s="12">
        <f>F33/F34</f>
        <v>1150000</v>
      </c>
    </row>
    <row r="36" spans="1:6" ht="12.75">
      <c r="A36" t="s">
        <v>39</v>
      </c>
      <c r="B36" s="12">
        <f>B35*0.6</f>
        <v>1968750</v>
      </c>
      <c r="C36" s="12"/>
      <c r="D36" s="16"/>
      <c r="E36" t="s">
        <v>39</v>
      </c>
      <c r="F36" s="12">
        <f>F35*0.6</f>
        <v>690000</v>
      </c>
    </row>
    <row r="37" spans="1:6" ht="12.75">
      <c r="A37" t="s">
        <v>40</v>
      </c>
      <c r="B37" s="12">
        <f>B35*0.4</f>
        <v>1312500</v>
      </c>
      <c r="C37" s="12"/>
      <c r="D37" s="16"/>
      <c r="E37" t="s">
        <v>40</v>
      </c>
      <c r="F37" s="12">
        <f>F35*0.4</f>
        <v>460000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3"/>
  <sheetViews>
    <sheetView workbookViewId="0" topLeftCell="A1">
      <selection activeCell="L22" sqref="L22"/>
    </sheetView>
  </sheetViews>
  <sheetFormatPr defaultColWidth="9.140625" defaultRowHeight="12.75"/>
  <cols>
    <col min="1" max="1" width="22.421875" style="0" bestFit="1" customWidth="1"/>
    <col min="8" max="8" width="23.7109375" style="0" bestFit="1" customWidth="1"/>
    <col min="11" max="12" width="12.00390625" style="0" customWidth="1"/>
    <col min="13" max="13" width="12.28125" style="0" customWidth="1"/>
  </cols>
  <sheetData>
    <row r="1" spans="1:14" ht="12.75">
      <c r="A1" s="8" t="s">
        <v>25</v>
      </c>
      <c r="B1" s="11">
        <v>15</v>
      </c>
      <c r="C1" s="11">
        <v>20</v>
      </c>
      <c r="D1" s="11">
        <v>25</v>
      </c>
      <c r="E1" s="11">
        <v>30</v>
      </c>
      <c r="F1" s="11">
        <v>35</v>
      </c>
      <c r="H1" s="8" t="s">
        <v>27</v>
      </c>
      <c r="I1" s="11">
        <v>15</v>
      </c>
      <c r="J1" s="11">
        <v>20</v>
      </c>
      <c r="K1" s="11">
        <v>25</v>
      </c>
      <c r="L1" s="11">
        <v>30</v>
      </c>
      <c r="M1" s="11">
        <v>35</v>
      </c>
      <c r="N1" s="23" t="s">
        <v>60</v>
      </c>
    </row>
    <row r="2" spans="1:13" ht="12.75">
      <c r="A2" t="s">
        <v>21</v>
      </c>
      <c r="B2" s="1">
        <f>'cz 4'!B8</f>
        <v>0.13307175066392424</v>
      </c>
      <c r="C2" s="1">
        <f>'cz 4'!C8</f>
        <v>0.3112067549378573</v>
      </c>
      <c r="D2" s="1">
        <f>'cz 4'!D8</f>
        <v>0.1439249287747237</v>
      </c>
      <c r="E2" s="1">
        <f>'cz 4'!E8</f>
        <v>0.3776309453028996</v>
      </c>
      <c r="F2" s="1">
        <f>'cz 4'!F8</f>
        <v>0.6340705491594312</v>
      </c>
      <c r="H2" t="s">
        <v>21</v>
      </c>
      <c r="I2" s="1">
        <f>'cz 4'!B9</f>
        <v>1.2999985411127484</v>
      </c>
      <c r="J2" s="1">
        <f>'cz 4'!C9</f>
        <v>3.0402269857063318</v>
      </c>
      <c r="K2" s="1">
        <f>'cz 4'!D9</f>
        <v>1.406024918913316</v>
      </c>
      <c r="L2" s="1">
        <f>'cz 4'!E9</f>
        <v>3.6891351885241686</v>
      </c>
      <c r="M2" s="1">
        <f>'cz 4'!F9</f>
        <v>6.194333393505763</v>
      </c>
    </row>
    <row r="3" spans="1:13" ht="12.75">
      <c r="A3" t="s">
        <v>22</v>
      </c>
      <c r="B3" s="1">
        <f>'cz 5'!B8</f>
        <v>0.9612591545041405</v>
      </c>
      <c r="C3" s="1">
        <f>'cz 5'!C8</f>
        <v>1.0560855776614078</v>
      </c>
      <c r="D3" s="1">
        <f>'cz 5'!D8</f>
        <v>0.6265100125383583</v>
      </c>
      <c r="E3" s="1">
        <f>'cz 5'!E8</f>
        <v>1.091816662838442</v>
      </c>
      <c r="F3" s="1">
        <f>'cz 5'!F8</f>
        <v>1.0728969844370821</v>
      </c>
      <c r="H3" t="s">
        <v>22</v>
      </c>
      <c r="I3" s="1">
        <f>'cz 5'!B9</f>
        <v>9.390689550952398</v>
      </c>
      <c r="J3" s="1">
        <f>'cz 5'!C9</f>
        <v>10.317063564582977</v>
      </c>
      <c r="K3" s="1">
        <f>'cz 5'!D9</f>
        <v>6.120473340351086</v>
      </c>
      <c r="L3" s="1">
        <f>'cz 5'!E9</f>
        <v>10.666126069365319</v>
      </c>
      <c r="M3" s="1">
        <f>'cz 5'!F9</f>
        <v>10.48129680096404</v>
      </c>
    </row>
    <row r="4" spans="1:13" ht="12.75">
      <c r="A4" t="s">
        <v>23</v>
      </c>
      <c r="B4" s="1">
        <f>'cz 6'!B8</f>
        <v>1.3621509191261918</v>
      </c>
      <c r="C4" s="1">
        <f>'cz 6'!C8</f>
        <v>1.1929893397909914</v>
      </c>
      <c r="D4" s="1">
        <f>'cz 6'!D8</f>
        <v>1.4213376505316606</v>
      </c>
      <c r="E4" s="1">
        <f>'cz 6'!E8</f>
        <v>1.5109199331017695</v>
      </c>
      <c r="F4" s="1">
        <f>'cz 6'!F8</f>
        <v>1.6239176427891515</v>
      </c>
      <c r="H4" t="s">
        <v>23</v>
      </c>
      <c r="I4" s="1">
        <f>'cz 6'!B9</f>
        <v>13.307063285818032</v>
      </c>
      <c r="J4" s="1">
        <f>'cz 6'!C9</f>
        <v>11.654497619168952</v>
      </c>
      <c r="K4" s="1">
        <f>'cz 6'!D9</f>
        <v>13.885267631191551</v>
      </c>
      <c r="L4" s="1">
        <f>'cz 6'!E9</f>
        <v>14.760410823263955</v>
      </c>
      <c r="M4" s="1">
        <f>'cz 6'!F9</f>
        <v>15.864302949201873</v>
      </c>
    </row>
    <row r="5" spans="1:14" ht="12.75">
      <c r="A5" t="s">
        <v>24</v>
      </c>
      <c r="B5" s="5">
        <f>'cz 7'!B8</f>
        <v>1.2100059694715335</v>
      </c>
      <c r="C5" s="5">
        <f>'cz 7'!C8</f>
        <v>1.1811065761354849</v>
      </c>
      <c r="D5" s="5">
        <f>'cz 7'!D8</f>
        <v>1.000103899844831</v>
      </c>
      <c r="E5" s="5">
        <f>'cz 7'!E8</f>
        <v>1.8134074188667897</v>
      </c>
      <c r="F5" s="5">
        <f>'cz 7'!F8</f>
        <v>1.6448444251381507</v>
      </c>
      <c r="H5" t="s">
        <v>24</v>
      </c>
      <c r="I5" s="5">
        <f>'cz 7'!B9</f>
        <v>11.82073570989062</v>
      </c>
      <c r="J5" s="5">
        <f>'cz 7'!C9</f>
        <v>11.538413060729804</v>
      </c>
      <c r="K5" s="5">
        <f>'cz 7'!D9</f>
        <v>9.770169884087327</v>
      </c>
      <c r="L5" s="5">
        <f>'cz 7'!E9</f>
        <v>17.715457918064036</v>
      </c>
      <c r="M5" s="5">
        <f>'cz 7'!F9</f>
        <v>16.06873992690866</v>
      </c>
      <c r="N5" s="11"/>
    </row>
    <row r="6" spans="1:14" ht="12.75">
      <c r="A6" s="6" t="s">
        <v>26</v>
      </c>
      <c r="B6" s="7">
        <f>AVERAGE(B2:B5)</f>
        <v>0.9166219484414475</v>
      </c>
      <c r="C6" s="7">
        <f>AVERAGE(C2:C5)</f>
        <v>0.9353470621314353</v>
      </c>
      <c r="D6" s="7">
        <f>AVERAGE(D2:D5)</f>
        <v>0.7979691229223933</v>
      </c>
      <c r="E6" s="7">
        <f>AVERAGE(E2:E5)</f>
        <v>1.1984437400274752</v>
      </c>
      <c r="F6" s="7">
        <f>AVERAGE(F2:F5)</f>
        <v>1.2439324003809538</v>
      </c>
      <c r="H6" s="6" t="s">
        <v>26</v>
      </c>
      <c r="I6" s="7">
        <f>AVERAGE(I2:I5)</f>
        <v>8.954621771943449</v>
      </c>
      <c r="J6" s="7">
        <f>AVERAGE(J2:J5)</f>
        <v>9.137550307547016</v>
      </c>
      <c r="K6" s="7">
        <f>AVERAGE(K2:K5)</f>
        <v>7.79548394363582</v>
      </c>
      <c r="L6" s="7">
        <f>AVERAGE(L2:L5)</f>
        <v>11.70778249980437</v>
      </c>
      <c r="M6" s="7">
        <f>AVERAGE(M2:M5)</f>
        <v>12.152168267645084</v>
      </c>
      <c r="N6" s="7">
        <f>AVERAGE(I6:M6)</f>
        <v>9.949521358115149</v>
      </c>
    </row>
    <row r="7" spans="2:13" ht="12.75">
      <c r="B7" s="1"/>
      <c r="C7" s="1"/>
      <c r="D7" s="1"/>
      <c r="E7" s="1"/>
      <c r="F7" s="1"/>
      <c r="I7" s="1"/>
      <c r="J7" s="1"/>
      <c r="K7" s="1"/>
      <c r="L7" s="1"/>
      <c r="M7" s="1"/>
    </row>
    <row r="8" spans="1:14" ht="12.75">
      <c r="A8" s="8" t="s">
        <v>28</v>
      </c>
      <c r="B8" s="11">
        <v>15</v>
      </c>
      <c r="C8" s="11">
        <v>20</v>
      </c>
      <c r="D8" s="11">
        <v>25</v>
      </c>
      <c r="E8" s="11">
        <v>30</v>
      </c>
      <c r="F8" s="11">
        <v>35</v>
      </c>
      <c r="H8" s="9" t="s">
        <v>29</v>
      </c>
      <c r="I8" s="10">
        <v>15</v>
      </c>
      <c r="J8" s="10">
        <v>20</v>
      </c>
      <c r="K8" s="11">
        <v>25</v>
      </c>
      <c r="L8" s="11">
        <v>30</v>
      </c>
      <c r="M8" s="11">
        <v>35</v>
      </c>
      <c r="N8" s="21"/>
    </row>
    <row r="9" spans="1:13" ht="12.75">
      <c r="A9" t="s">
        <v>21</v>
      </c>
      <c r="B9" s="1">
        <f>'cz 4'!B12</f>
        <v>0.07984305039835456</v>
      </c>
      <c r="C9" s="1">
        <f>'cz 4'!C12</f>
        <v>0.18672405296271444</v>
      </c>
      <c r="D9" s="1">
        <f>'cz 4'!D12</f>
        <v>0.08635495726483422</v>
      </c>
      <c r="E9" s="1">
        <f>'cz 4'!E12</f>
        <v>0.22657856718173963</v>
      </c>
      <c r="F9" s="1">
        <f>'cz 4'!F12</f>
        <v>0.38044232949565815</v>
      </c>
      <c r="H9" t="s">
        <v>21</v>
      </c>
      <c r="I9" s="1">
        <f>'cz 4'!B13</f>
        <v>0.779999124667649</v>
      </c>
      <c r="J9" s="1">
        <f>'cz 4'!C13</f>
        <v>1.824136191423799</v>
      </c>
      <c r="K9" s="1">
        <f>'cz 4'!D13</f>
        <v>0.8436149513479896</v>
      </c>
      <c r="L9" s="1">
        <f>'cz 4'!E13</f>
        <v>2.213481113114501</v>
      </c>
      <c r="M9" s="1">
        <f>'cz 4'!F13</f>
        <v>3.7166000361034586</v>
      </c>
    </row>
    <row r="10" spans="1:13" ht="12.75">
      <c r="A10" t="s">
        <v>22</v>
      </c>
      <c r="B10" s="1">
        <f>'cz 5'!B12</f>
        <v>0.5767554927024843</v>
      </c>
      <c r="C10" s="1">
        <f>'cz 5'!C12</f>
        <v>0.6336513465968442</v>
      </c>
      <c r="D10" s="1">
        <f>'cz 5'!D12</f>
        <v>0.3759060075230148</v>
      </c>
      <c r="E10" s="1">
        <f>'cz 5'!E12</f>
        <v>0.655089997703065</v>
      </c>
      <c r="F10" s="1">
        <f>'cz 5'!F12</f>
        <v>0.643738190662249</v>
      </c>
      <c r="H10" t="s">
        <v>22</v>
      </c>
      <c r="I10" s="1">
        <f>'cz 5'!B13</f>
        <v>5.634413730571439</v>
      </c>
      <c r="J10" s="1">
        <f>'cz 5'!C13</f>
        <v>6.190238138749788</v>
      </c>
      <c r="K10" s="1">
        <f>'cz 5'!D13</f>
        <v>3.6722840042106517</v>
      </c>
      <c r="L10" s="1">
        <f>'cz 5'!E13</f>
        <v>6.399675641619192</v>
      </c>
      <c r="M10" s="1">
        <f>'cz 5'!F13</f>
        <v>6.2887780805784255</v>
      </c>
    </row>
    <row r="11" spans="1:13" ht="12.75">
      <c r="A11" t="s">
        <v>23</v>
      </c>
      <c r="B11" s="1">
        <f>'cz 6'!B12</f>
        <v>0.817290551475715</v>
      </c>
      <c r="C11" s="1">
        <f>'cz 6'!C12</f>
        <v>0.7157936038745948</v>
      </c>
      <c r="D11" s="1">
        <f>'cz 6'!D12</f>
        <v>0.8528025903189962</v>
      </c>
      <c r="E11" s="1">
        <f>'cz 6'!E12</f>
        <v>0.9065519598610614</v>
      </c>
      <c r="F11" s="1">
        <f>'cz 6'!F12</f>
        <v>0.9743505856734904</v>
      </c>
      <c r="H11" t="s">
        <v>23</v>
      </c>
      <c r="I11" s="1">
        <f>'cz 6'!B13</f>
        <v>7.984237971490819</v>
      </c>
      <c r="J11" s="1">
        <f>'cz 6'!C13</f>
        <v>6.9926985715013705</v>
      </c>
      <c r="K11" s="1">
        <f>'cz 6'!D13</f>
        <v>8.33116057871493</v>
      </c>
      <c r="L11" s="1">
        <f>'cz 6'!E13</f>
        <v>8.856246493958373</v>
      </c>
      <c r="M11" s="1">
        <f>'cz 6'!F13</f>
        <v>9.518581769521123</v>
      </c>
    </row>
    <row r="12" spans="1:14" ht="12.75">
      <c r="A12" t="s">
        <v>24</v>
      </c>
      <c r="B12" s="5">
        <f>'cz 7'!B12</f>
        <v>0.7260035816829199</v>
      </c>
      <c r="C12" s="5">
        <f>'cz 7'!C12</f>
        <v>0.7086639456812907</v>
      </c>
      <c r="D12" s="5">
        <f>'cz 7'!D12</f>
        <v>0.6000623399068986</v>
      </c>
      <c r="E12" s="5">
        <f>'cz 7'!E12</f>
        <v>1.0880444513200735</v>
      </c>
      <c r="F12" s="5">
        <f>'cz 7'!F12</f>
        <v>0.9869066550828908</v>
      </c>
      <c r="H12" t="s">
        <v>24</v>
      </c>
      <c r="I12" s="5">
        <f>'cz 7'!B13</f>
        <v>7.092441425934372</v>
      </c>
      <c r="J12" s="5">
        <f>'cz 7'!C13</f>
        <v>6.923047836437883</v>
      </c>
      <c r="K12" s="5">
        <f>'cz 7'!D13</f>
        <v>5.862101930452396</v>
      </c>
      <c r="L12" s="5">
        <f>'cz 7'!E13</f>
        <v>10.629274750838423</v>
      </c>
      <c r="M12" s="5">
        <f>'cz 7'!F13</f>
        <v>9.641243956145194</v>
      </c>
      <c r="N12" s="20"/>
    </row>
    <row r="13" spans="1:14" ht="12.75">
      <c r="A13" s="6" t="s">
        <v>26</v>
      </c>
      <c r="B13" s="7">
        <f>AVERAGE(B9:B12)</f>
        <v>0.5499731690648685</v>
      </c>
      <c r="C13" s="7">
        <f>AVERAGE(C9:C12)</f>
        <v>0.561208237278861</v>
      </c>
      <c r="D13" s="7">
        <f>AVERAGE(D9:D12)</f>
        <v>0.47878147375343594</v>
      </c>
      <c r="E13" s="7">
        <f>AVERAGE(E9:E12)</f>
        <v>0.7190662440164849</v>
      </c>
      <c r="F13" s="7">
        <f>AVERAGE(F9:F12)</f>
        <v>0.7463594402285721</v>
      </c>
      <c r="H13" s="6" t="s">
        <v>26</v>
      </c>
      <c r="I13" s="7">
        <f>AVERAGE(I9:I12)</f>
        <v>5.372773063166069</v>
      </c>
      <c r="J13" s="7">
        <f>AVERAGE(J9:J12)</f>
        <v>5.48253018452821</v>
      </c>
      <c r="K13" s="7">
        <f>AVERAGE(K9:K12)</f>
        <v>4.677290366181492</v>
      </c>
      <c r="L13" s="7">
        <f>AVERAGE(L9:L12)</f>
        <v>7.024669499882623</v>
      </c>
      <c r="M13" s="7">
        <f>AVERAGE(M9:M12)</f>
        <v>7.291300960587051</v>
      </c>
      <c r="N13" s="1"/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5"/>
  <sheetViews>
    <sheetView workbookViewId="0" topLeftCell="C1">
      <selection activeCell="M22" sqref="M22"/>
    </sheetView>
  </sheetViews>
  <sheetFormatPr defaultColWidth="9.140625" defaultRowHeight="12.75"/>
  <cols>
    <col min="1" max="1" width="22.421875" style="0" bestFit="1" customWidth="1"/>
    <col min="8" max="8" width="23.7109375" style="0" bestFit="1" customWidth="1"/>
    <col min="11" max="12" width="12.00390625" style="0" customWidth="1"/>
    <col min="13" max="13" width="12.28125" style="0" customWidth="1"/>
  </cols>
  <sheetData>
    <row r="1" spans="1:14" ht="12.75">
      <c r="A1" s="8" t="s">
        <v>25</v>
      </c>
      <c r="B1" s="11">
        <v>15</v>
      </c>
      <c r="C1" s="11">
        <v>20</v>
      </c>
      <c r="D1" s="11">
        <v>25</v>
      </c>
      <c r="E1" s="11">
        <v>30</v>
      </c>
      <c r="F1" s="11">
        <v>35</v>
      </c>
      <c r="H1" s="8" t="s">
        <v>27</v>
      </c>
      <c r="I1" s="11">
        <v>15</v>
      </c>
      <c r="J1" s="11">
        <v>20</v>
      </c>
      <c r="K1" s="11">
        <v>25</v>
      </c>
      <c r="L1" s="11">
        <v>30</v>
      </c>
      <c r="M1" s="11">
        <v>35</v>
      </c>
      <c r="N1" s="23" t="s">
        <v>60</v>
      </c>
    </row>
    <row r="2" spans="1:13" ht="12.75">
      <c r="A2" t="s">
        <v>30</v>
      </c>
      <c r="B2" s="1">
        <f>'cz 8'!B8</f>
        <v>0.5135261369415929</v>
      </c>
      <c r="C2" s="1">
        <f>'cz 8'!C8</f>
        <v>0.3960290088449515</v>
      </c>
      <c r="D2" s="1">
        <f>'cz 8'!D8</f>
        <v>1.0960523689816486</v>
      </c>
      <c r="E2" s="1">
        <f>'cz 8'!E8</f>
        <v>1.2687864733401708</v>
      </c>
      <c r="F2" s="1">
        <f>'cz 8'!F8</f>
        <v>1.6688234957489974</v>
      </c>
      <c r="H2" t="s">
        <v>30</v>
      </c>
      <c r="I2" s="1">
        <f>'cz 8'!B9</f>
        <v>5.016716361786902</v>
      </c>
      <c r="J2" s="1">
        <f>'cz 8'!C9</f>
        <v>3.8688687205821597</v>
      </c>
      <c r="K2" s="1">
        <f>'cz 8'!D9</f>
        <v>10.70750533866386</v>
      </c>
      <c r="L2" s="1">
        <f>'cz 8'!E9</f>
        <v>12.394971555544199</v>
      </c>
      <c r="M2" s="1">
        <f>'cz 8'!F9</f>
        <v>16.302995181354564</v>
      </c>
    </row>
    <row r="3" spans="1:13" ht="12.75">
      <c r="A3" t="s">
        <v>31</v>
      </c>
      <c r="B3" s="1">
        <f>'cz 9'!B8</f>
        <v>0.05314816824360213</v>
      </c>
      <c r="C3" s="1">
        <f>'cz 9'!C8</f>
        <v>0.2190196183174327</v>
      </c>
      <c r="D3" s="1">
        <f>'cz 9'!D8</f>
        <v>0.6817462502278844</v>
      </c>
      <c r="E3" s="1">
        <f>'cz 9'!E8</f>
        <v>0.49126646770125526</v>
      </c>
      <c r="F3" s="1">
        <f>'cz 9'!F8</f>
        <v>1.7883865294432288</v>
      </c>
      <c r="H3" t="s">
        <v>31</v>
      </c>
      <c r="I3" s="1">
        <f>'cz 9'!B9</f>
        <v>0.5192126866504707</v>
      </c>
      <c r="J3" s="1">
        <f>'cz 9'!C9</f>
        <v>2.1396365710015615</v>
      </c>
      <c r="K3" s="1">
        <f>'cz 9'!D9</f>
        <v>6.660084700798966</v>
      </c>
      <c r="L3" s="1">
        <f>'cz 9'!E9</f>
        <v>4.799258205613896</v>
      </c>
      <c r="M3" s="1">
        <f>'cz 9'!F9</f>
        <v>17.471024974289826</v>
      </c>
    </row>
    <row r="4" spans="1:13" ht="12.75">
      <c r="A4" t="s">
        <v>32</v>
      </c>
      <c r="B4" s="1">
        <f>'cz 10'!B8</f>
        <v>0.18000254702897567</v>
      </c>
      <c r="C4" s="1">
        <f>'cz 10'!C8</f>
        <v>0.04076086801269203</v>
      </c>
      <c r="D4" s="1">
        <f>'cz 10'!D8</f>
        <v>0.10906982409521945</v>
      </c>
      <c r="E4" s="1">
        <f>'cz 10'!E8</f>
        <v>0.12929835780977533</v>
      </c>
      <c r="F4" s="1">
        <f>'cz 10'!F8</f>
        <v>0.31156150161004137</v>
      </c>
      <c r="H4" t="s">
        <v>32</v>
      </c>
      <c r="I4" s="1">
        <f>'cz 10'!B9</f>
        <v>1.7584727589947118</v>
      </c>
      <c r="J4" s="1">
        <f>'cz 10'!C9</f>
        <v>0.3981992322684176</v>
      </c>
      <c r="K4" s="1">
        <f>'cz 10'!D9</f>
        <v>1.065520003274811</v>
      </c>
      <c r="L4" s="1">
        <f>'cz 10'!E9</f>
        <v>1.263135681933661</v>
      </c>
      <c r="M4" s="1">
        <f>'cz 10'!F9</f>
        <v>3.043692560886663</v>
      </c>
    </row>
    <row r="5" spans="1:13" ht="12.75">
      <c r="A5" t="s">
        <v>33</v>
      </c>
      <c r="B5" s="1">
        <f>'cz 14'!B8</f>
        <v>0.05565216791676394</v>
      </c>
      <c r="C5" s="1">
        <f>'cz 14'!C8</f>
        <v>0.07800998265344722</v>
      </c>
      <c r="D5" s="1">
        <f>'cz 14'!D8</f>
        <v>0.06559333484902455</v>
      </c>
      <c r="E5" s="1">
        <f>'cz 14'!E8</f>
        <v>0.12636292260187001</v>
      </c>
      <c r="F5" s="1">
        <f>'cz 14'!F8</f>
        <v>0.49366402421564093</v>
      </c>
      <c r="H5" t="s">
        <v>33</v>
      </c>
      <c r="I5" s="1">
        <f>'cz 14'!B9</f>
        <v>0.5436746472530498</v>
      </c>
      <c r="J5" s="1">
        <f>'cz 14'!C9</f>
        <v>0.7620916019796921</v>
      </c>
      <c r="K5" s="1">
        <f>'cz 14'!D9</f>
        <v>0.640791446606924</v>
      </c>
      <c r="L5" s="1">
        <f>'cz 14'!E9</f>
        <v>1.2344589607755736</v>
      </c>
      <c r="M5" s="1">
        <f>'cz 14'!F9</f>
        <v>4.822680306513496</v>
      </c>
    </row>
    <row r="6" spans="1:14" ht="12.75">
      <c r="A6" t="s">
        <v>34</v>
      </c>
      <c r="B6" s="5">
        <f>'cz 15'!B8</f>
        <v>0.025479301623750096</v>
      </c>
      <c r="C6" s="5">
        <f>'cz 15'!C8</f>
        <v>0.035765359192945996</v>
      </c>
      <c r="D6" s="5">
        <f>'cz 15'!D8</f>
        <v>0.11125722032440094</v>
      </c>
      <c r="E6" s="5">
        <f>'cz 15'!E8</f>
        <v>0.226776164442703</v>
      </c>
      <c r="F6" s="5">
        <f>'cz 15'!F8</f>
        <v>0.49559955043344084</v>
      </c>
      <c r="H6" t="s">
        <v>34</v>
      </c>
      <c r="I6" s="5">
        <f>'cz 15'!B9</f>
        <v>0.24891124355235872</v>
      </c>
      <c r="J6" s="5">
        <f>'cz 15'!C9</f>
        <v>0.3493973329518087</v>
      </c>
      <c r="K6" s="5">
        <f>'cz 15'!D9</f>
        <v>1.0868890158006406</v>
      </c>
      <c r="L6" s="5">
        <f>'cz 15'!E9</f>
        <v>2.21541147135882</v>
      </c>
      <c r="M6" s="5">
        <f>'cz 15'!F9</f>
        <v>4.8415887618908915</v>
      </c>
      <c r="N6" s="11"/>
    </row>
    <row r="7" spans="1:14" ht="12.75">
      <c r="A7" s="6" t="s">
        <v>26</v>
      </c>
      <c r="B7" s="7">
        <f>AVERAGE(B2:B6)</f>
        <v>0.16556166435093694</v>
      </c>
      <c r="C7" s="7">
        <f>AVERAGE(C2:C6)</f>
        <v>0.1539169674042939</v>
      </c>
      <c r="D7" s="7">
        <f>AVERAGE(D2:D6)</f>
        <v>0.4127437996956356</v>
      </c>
      <c r="E7" s="7">
        <f>AVERAGE(E2:E6)</f>
        <v>0.4484980771791549</v>
      </c>
      <c r="F7" s="7">
        <f>AVERAGE(F2:F6)</f>
        <v>0.9516070202902698</v>
      </c>
      <c r="H7" s="6" t="s">
        <v>26</v>
      </c>
      <c r="I7" s="7">
        <f>AVERAGE(I2:I6)</f>
        <v>1.6173975396474987</v>
      </c>
      <c r="J7" s="7">
        <f>AVERAGE(J2:J6)</f>
        <v>1.503638691756728</v>
      </c>
      <c r="K7" s="7">
        <f>AVERAGE(K2:K6)</f>
        <v>4.032158101029041</v>
      </c>
      <c r="L7" s="7">
        <f>AVERAGE(L2:L6)</f>
        <v>4.3814471750452295</v>
      </c>
      <c r="M7" s="7">
        <f>AVERAGE(M2:M6)</f>
        <v>9.296396356987088</v>
      </c>
      <c r="N7" s="22">
        <f>AVERAGE(I7:M7)</f>
        <v>4.166207572893117</v>
      </c>
    </row>
    <row r="8" spans="2:13" ht="12.75">
      <c r="B8" s="1"/>
      <c r="C8" s="1"/>
      <c r="D8" s="1"/>
      <c r="E8" s="1"/>
      <c r="F8" s="1"/>
      <c r="I8" s="1"/>
      <c r="J8" s="1"/>
      <c r="K8" s="1"/>
      <c r="L8" s="1"/>
      <c r="M8" s="1"/>
    </row>
    <row r="9" spans="1:14" ht="12.75">
      <c r="A9" s="8" t="s">
        <v>28</v>
      </c>
      <c r="B9" s="11">
        <v>15</v>
      </c>
      <c r="C9" s="11">
        <v>16</v>
      </c>
      <c r="D9" s="11">
        <v>25</v>
      </c>
      <c r="E9" s="11">
        <v>26</v>
      </c>
      <c r="F9" s="11">
        <v>35</v>
      </c>
      <c r="H9" s="9" t="s">
        <v>29</v>
      </c>
      <c r="I9" s="10">
        <v>15</v>
      </c>
      <c r="J9" s="10">
        <v>20</v>
      </c>
      <c r="K9" s="11">
        <v>25</v>
      </c>
      <c r="L9" s="11">
        <v>30</v>
      </c>
      <c r="M9" s="11">
        <v>35</v>
      </c>
      <c r="N9" s="21"/>
    </row>
    <row r="10" spans="1:13" ht="12.75">
      <c r="A10" t="s">
        <v>30</v>
      </c>
      <c r="B10" s="1">
        <f>'cz 8'!B12</f>
        <v>0.30811568216495555</v>
      </c>
      <c r="C10" s="1">
        <f>'cz 8'!C12</f>
        <v>0.23761740530697104</v>
      </c>
      <c r="D10" s="1">
        <f>'cz 8'!D12</f>
        <v>0.6576314213889891</v>
      </c>
      <c r="E10" s="1">
        <f>'cz 8'!E12</f>
        <v>0.7612718840041024</v>
      </c>
      <c r="F10" s="1">
        <f>'cz 8'!F12</f>
        <v>1.001294097449398</v>
      </c>
      <c r="H10" t="s">
        <v>30</v>
      </c>
      <c r="I10" s="1">
        <f>'cz 8'!B13</f>
        <v>3.010029817072142</v>
      </c>
      <c r="J10" s="1">
        <f>'cz 8'!C13</f>
        <v>2.3213212323492955</v>
      </c>
      <c r="K10" s="1">
        <f>'cz 8'!D13</f>
        <v>6.424503203198316</v>
      </c>
      <c r="L10" s="1">
        <f>'cz 8'!E13</f>
        <v>7.43698293332652</v>
      </c>
      <c r="M10" s="1">
        <f>'cz 8'!F13</f>
        <v>9.781797108812741</v>
      </c>
    </row>
    <row r="11" spans="1:13" ht="12.75">
      <c r="A11" t="s">
        <v>31</v>
      </c>
      <c r="B11" s="1">
        <f>'cz 9'!B12</f>
        <v>0.03188890094616128</v>
      </c>
      <c r="C11" s="1">
        <f>'cz 9'!C12</f>
        <v>0.13141177099045967</v>
      </c>
      <c r="D11" s="1">
        <f>'cz 9'!D12</f>
        <v>0.4090477501367306</v>
      </c>
      <c r="E11" s="1">
        <f>'cz 9'!E12</f>
        <v>0.2947598806207531</v>
      </c>
      <c r="F11" s="1">
        <f>'cz 9'!F12</f>
        <v>1.073031917665937</v>
      </c>
      <c r="H11" t="s">
        <v>31</v>
      </c>
      <c r="I11" s="1">
        <f>'cz 9'!B13</f>
        <v>0.3115276119902824</v>
      </c>
      <c r="J11" s="1">
        <f>'cz 9'!C13</f>
        <v>1.2837819426009367</v>
      </c>
      <c r="K11" s="1">
        <f>'cz 9'!D13</f>
        <v>3.996050820479379</v>
      </c>
      <c r="L11" s="1">
        <f>'cz 9'!E13</f>
        <v>2.879554923368338</v>
      </c>
      <c r="M11" s="1">
        <f>'cz 9'!F13</f>
        <v>10.482614984573894</v>
      </c>
    </row>
    <row r="12" spans="1:13" ht="12.75">
      <c r="A12" t="s">
        <v>32</v>
      </c>
      <c r="B12" s="1">
        <f>'cz 10'!B12</f>
        <v>0.1080015282173854</v>
      </c>
      <c r="C12" s="1">
        <f>'cz 10'!C12</f>
        <v>0.024456520807615217</v>
      </c>
      <c r="D12" s="1">
        <f>'cz 10'!D12</f>
        <v>0.06544189445713165</v>
      </c>
      <c r="E12" s="1">
        <f>'cz 10'!E12</f>
        <v>0.07757901468586521</v>
      </c>
      <c r="F12" s="1">
        <f>'cz 10'!F12</f>
        <v>0.18693690096602483</v>
      </c>
      <c r="H12" t="s">
        <v>32</v>
      </c>
      <c r="I12" s="1">
        <f>'cz 10'!B13</f>
        <v>1.055083655396827</v>
      </c>
      <c r="J12" s="1">
        <f>'cz 10'!C13</f>
        <v>0.23891953936105054</v>
      </c>
      <c r="K12" s="1">
        <f>'cz 10'!D13</f>
        <v>0.6393120019648866</v>
      </c>
      <c r="L12" s="1">
        <f>'cz 10'!E13</f>
        <v>0.7578814091601964</v>
      </c>
      <c r="M12" s="1">
        <f>'cz 10'!F13</f>
        <v>1.8262155365319979</v>
      </c>
    </row>
    <row r="13" spans="1:13" ht="12.75">
      <c r="A13" t="s">
        <v>33</v>
      </c>
      <c r="B13" s="1">
        <f>'cz 14'!B12</f>
        <v>0.03339130075005836</v>
      </c>
      <c r="C13" s="1">
        <f>'cz 14'!C12</f>
        <v>0.04680598959206833</v>
      </c>
      <c r="D13" s="1">
        <f>'cz 14'!D12</f>
        <v>0.039356000909414726</v>
      </c>
      <c r="E13" s="1">
        <f>'cz 14'!E12</f>
        <v>0.07581775356112203</v>
      </c>
      <c r="F13" s="1">
        <f>'cz 14'!F12</f>
        <v>0.29619841452938456</v>
      </c>
      <c r="H13" t="s">
        <v>33</v>
      </c>
      <c r="I13" s="1">
        <f>'cz 14'!B13</f>
        <v>0.32620478835182987</v>
      </c>
      <c r="J13" s="1">
        <f>'cz 14'!C13</f>
        <v>0.4572549611878153</v>
      </c>
      <c r="K13" s="1">
        <f>'cz 14'!D13</f>
        <v>0.38447486796415437</v>
      </c>
      <c r="L13" s="1">
        <f>'cz 14'!E13</f>
        <v>0.7406753764653441</v>
      </c>
      <c r="M13" s="1">
        <f>'cz 14'!F13</f>
        <v>2.8936081839080976</v>
      </c>
    </row>
    <row r="14" spans="1:14" ht="12.75">
      <c r="A14" t="s">
        <v>34</v>
      </c>
      <c r="B14" s="5">
        <f>'cz 15'!B12</f>
        <v>0.015287580974250056</v>
      </c>
      <c r="C14" s="5">
        <f>'cz 15'!C12</f>
        <v>0.021459215515767596</v>
      </c>
      <c r="D14" s="5">
        <f>'cz 15'!D12</f>
        <v>0.06675433219464055</v>
      </c>
      <c r="E14" s="5">
        <f>'cz 15'!E12</f>
        <v>0.1360656986656218</v>
      </c>
      <c r="F14" s="5">
        <f>'cz 15'!F12</f>
        <v>0.29735973026006446</v>
      </c>
      <c r="H14" t="s">
        <v>34</v>
      </c>
      <c r="I14" s="5">
        <f>'cz 15'!B13</f>
        <v>0.14934674613141524</v>
      </c>
      <c r="J14" s="5">
        <f>'cz 15'!C13</f>
        <v>0.20963839977108523</v>
      </c>
      <c r="K14" s="5">
        <f>'cz 15'!D13</f>
        <v>0.6521334094803843</v>
      </c>
      <c r="L14" s="5">
        <f>'cz 15'!E13</f>
        <v>1.3292468828152921</v>
      </c>
      <c r="M14" s="5">
        <f>'cz 15'!F13</f>
        <v>2.9049532571345447</v>
      </c>
      <c r="N14" s="20"/>
    </row>
    <row r="15" spans="1:14" ht="12.75">
      <c r="A15" s="6" t="s">
        <v>26</v>
      </c>
      <c r="B15" s="7">
        <f>AVERAGE(B10:B14)</f>
        <v>0.09933699861056212</v>
      </c>
      <c r="C15" s="7">
        <f>AVERAGE(C10:C14)</f>
        <v>0.09235018044257637</v>
      </c>
      <c r="D15" s="7">
        <f>AVERAGE(D10:D14)</f>
        <v>0.2476462798173813</v>
      </c>
      <c r="E15" s="7">
        <f>AVERAGE(E10:E14)</f>
        <v>0.26909884630749287</v>
      </c>
      <c r="F15" s="7">
        <f>AVERAGE(F10:F14)</f>
        <v>0.5709642121741617</v>
      </c>
      <c r="H15" s="6" t="s">
        <v>26</v>
      </c>
      <c r="I15" s="7">
        <f>AVERAGE(I10:I14)</f>
        <v>0.9704385237884992</v>
      </c>
      <c r="J15" s="7">
        <f>AVERAGE(J10:J14)</f>
        <v>0.9021832150540368</v>
      </c>
      <c r="K15" s="7">
        <f>AVERAGE(K10:K14)</f>
        <v>2.4192948606174243</v>
      </c>
      <c r="L15" s="7">
        <f>AVERAGE(L10:L14)</f>
        <v>2.628868305027138</v>
      </c>
      <c r="M15" s="7">
        <f>AVERAGE(M10:M14)</f>
        <v>5.577837814192255</v>
      </c>
      <c r="N15" s="1"/>
    </row>
  </sheetData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7"/>
  <sheetViews>
    <sheetView workbookViewId="0" topLeftCell="A1">
      <selection activeCell="B5" sqref="B5:F5"/>
    </sheetView>
  </sheetViews>
  <sheetFormatPr defaultColWidth="9.140625" defaultRowHeight="12.75"/>
  <cols>
    <col min="1" max="1" width="16.140625" style="0" customWidth="1"/>
    <col min="2" max="3" width="14.421875" style="4" customWidth="1"/>
    <col min="4" max="5" width="13.57421875" style="4" customWidth="1"/>
    <col min="6" max="6" width="14.00390625" style="4" customWidth="1"/>
    <col min="9" max="9" width="10.140625" style="0" bestFit="1" customWidth="1"/>
    <col min="10" max="11" width="9.140625" style="4" customWidth="1"/>
  </cols>
  <sheetData>
    <row r="1" spans="1:11" s="2" customFormat="1" ht="12.75">
      <c r="A1" s="2" t="s">
        <v>2</v>
      </c>
      <c r="B1" s="3">
        <v>15</v>
      </c>
      <c r="C1" s="3">
        <v>20</v>
      </c>
      <c r="D1" s="3">
        <v>25</v>
      </c>
      <c r="E1" s="3">
        <v>30</v>
      </c>
      <c r="F1" s="3">
        <v>35</v>
      </c>
      <c r="I1" s="2" t="s">
        <v>10</v>
      </c>
      <c r="J1" s="3"/>
      <c r="K1" s="3"/>
    </row>
    <row r="2" spans="1:11" ht="12.75">
      <c r="A2" s="2" t="s">
        <v>0</v>
      </c>
      <c r="B2" s="4">
        <v>127</v>
      </c>
      <c r="C2" s="4">
        <v>207</v>
      </c>
      <c r="D2" s="4">
        <v>203</v>
      </c>
      <c r="E2" s="4">
        <v>260</v>
      </c>
      <c r="F2" s="4">
        <v>203</v>
      </c>
      <c r="I2" t="s">
        <v>14</v>
      </c>
      <c r="J2" s="4">
        <f>B$4-(B$4/(B$16+1))</f>
        <v>100.09988766568162</v>
      </c>
      <c r="K2" s="4">
        <f>(B5-(B5/(1+B16)))</f>
        <v>60.059932599408974</v>
      </c>
    </row>
    <row r="3" spans="1:11" ht="12.75">
      <c r="A3" s="2" t="s">
        <v>1</v>
      </c>
      <c r="B3" s="4">
        <v>77</v>
      </c>
      <c r="C3" s="4">
        <v>89</v>
      </c>
      <c r="D3" s="4">
        <v>130</v>
      </c>
      <c r="E3" s="4">
        <v>155</v>
      </c>
      <c r="F3" s="4">
        <v>197</v>
      </c>
      <c r="I3" t="s">
        <v>15</v>
      </c>
      <c r="J3" s="4">
        <f>B4-J2</f>
        <v>16.90011233431838</v>
      </c>
      <c r="K3" s="4">
        <f>B5-K2</f>
        <v>10.140067400591029</v>
      </c>
    </row>
    <row r="4" spans="1:11" ht="12.75">
      <c r="A4" s="2" t="s">
        <v>6</v>
      </c>
      <c r="B4" s="1">
        <v>117</v>
      </c>
      <c r="C4" s="1">
        <v>335</v>
      </c>
      <c r="D4" s="1">
        <v>212</v>
      </c>
      <c r="E4" s="1">
        <v>670</v>
      </c>
      <c r="F4" s="1">
        <v>1349</v>
      </c>
      <c r="I4" t="s">
        <v>16</v>
      </c>
      <c r="J4" s="4">
        <f>J2/J3</f>
        <v>5.923030905682964</v>
      </c>
      <c r="K4" s="4">
        <f>K2/K3</f>
        <v>5.923030905682963</v>
      </c>
    </row>
    <row r="5" spans="1:6" ht="12.75">
      <c r="A5" s="2" t="s">
        <v>11</v>
      </c>
      <c r="B5" s="1">
        <f>B4*0.6</f>
        <v>70.2</v>
      </c>
      <c r="C5" s="1">
        <f>C4*0.6</f>
        <v>201</v>
      </c>
      <c r="D5" s="1">
        <f>D4*0.6</f>
        <v>127.19999999999999</v>
      </c>
      <c r="E5" s="1">
        <f>E4*0.6</f>
        <v>402</v>
      </c>
      <c r="F5" s="1">
        <f>F4*0.6</f>
        <v>809.4</v>
      </c>
    </row>
    <row r="6" spans="1:6" ht="12.75">
      <c r="A6" s="2" t="s">
        <v>17</v>
      </c>
      <c r="B6" s="1">
        <f>(B4-(B4/(1+B16)))</f>
        <v>100.09988766568162</v>
      </c>
      <c r="C6" s="1">
        <f>(C4-(C4/(1+C16)))</f>
        <v>270.58020172786354</v>
      </c>
      <c r="D6" s="1">
        <f>(D4-(D4/(1+D16)))</f>
        <v>182.7832394587311</v>
      </c>
      <c r="E6" s="1">
        <f>(E4-(E4/(1+E16)))</f>
        <v>571.8159542212461</v>
      </c>
      <c r="F6" s="1">
        <f>(F4-(F4/(1+F16)))</f>
        <v>1220.2836785206355</v>
      </c>
    </row>
    <row r="7" spans="1:6" ht="12.75">
      <c r="A7" s="2" t="s">
        <v>18</v>
      </c>
      <c r="B7" s="1">
        <f>B4-B6</f>
        <v>16.90011233431838</v>
      </c>
      <c r="C7" s="1">
        <f>C4-C6</f>
        <v>64.41979827213646</v>
      </c>
      <c r="D7" s="1">
        <f>D4-D6</f>
        <v>29.21676054126891</v>
      </c>
      <c r="E7" s="1">
        <f>E4-E6</f>
        <v>98.1840457787539</v>
      </c>
      <c r="F7" s="1">
        <f>F4-F6</f>
        <v>128.71632147936452</v>
      </c>
    </row>
    <row r="8" spans="1:10" ht="12.75">
      <c r="A8" s="2" t="s">
        <v>7</v>
      </c>
      <c r="B8" s="1">
        <f>B7/B2</f>
        <v>0.13307175066392424</v>
      </c>
      <c r="C8" s="1">
        <f>C7/C2</f>
        <v>0.3112067549378573</v>
      </c>
      <c r="D8" s="1">
        <f>D7/D2</f>
        <v>0.1439249287747237</v>
      </c>
      <c r="E8" s="1">
        <f>E7/E2</f>
        <v>0.3776309453028996</v>
      </c>
      <c r="F8" s="1">
        <f>F7/F2</f>
        <v>0.6340705491594312</v>
      </c>
      <c r="J8" s="4">
        <f>B8*0.6</f>
        <v>0.07984305039835454</v>
      </c>
    </row>
    <row r="9" spans="1:10" ht="12.75">
      <c r="A9" s="2" t="s">
        <v>8</v>
      </c>
      <c r="B9" s="1">
        <f>B6/B3</f>
        <v>1.2999985411127484</v>
      </c>
      <c r="C9" s="1">
        <f>C6/C3</f>
        <v>3.0402269857063318</v>
      </c>
      <c r="D9" s="1">
        <f>D6/D3</f>
        <v>1.406024918913316</v>
      </c>
      <c r="E9" s="1">
        <f>E6/E3</f>
        <v>3.6891351885241686</v>
      </c>
      <c r="F9" s="1">
        <f>F6/F3</f>
        <v>6.194333393505763</v>
      </c>
      <c r="J9" s="4">
        <f>B9*0.6</f>
        <v>0.779999124667649</v>
      </c>
    </row>
    <row r="10" spans="1:6" ht="12.75">
      <c r="A10" s="2" t="s">
        <v>19</v>
      </c>
      <c r="B10" s="1">
        <f>((B5-(B5/(1+B16))))</f>
        <v>60.059932599408974</v>
      </c>
      <c r="C10" s="1">
        <f>((C5-(C5/(1+C16))))</f>
        <v>162.3481210367181</v>
      </c>
      <c r="D10" s="1">
        <f>((D5-(D5/(1+D16))))</f>
        <v>109.66994367523864</v>
      </c>
      <c r="E10" s="1">
        <f>((E5-(E5/(1+E16))))</f>
        <v>343.0895725327477</v>
      </c>
      <c r="F10" s="1">
        <f>((F5-(F5/(1+F16))))</f>
        <v>732.1702071123814</v>
      </c>
    </row>
    <row r="11" spans="1:6" ht="12.75">
      <c r="A11" s="2" t="s">
        <v>20</v>
      </c>
      <c r="B11" s="1">
        <f>B5-B10</f>
        <v>10.140067400591029</v>
      </c>
      <c r="C11" s="1">
        <f>C5-C10</f>
        <v>38.65187896328189</v>
      </c>
      <c r="D11" s="1">
        <f>D5-D10</f>
        <v>17.530056324761347</v>
      </c>
      <c r="E11" s="1">
        <f>E5-E10</f>
        <v>58.910427467252305</v>
      </c>
      <c r="F11" s="1">
        <f>F5-F10</f>
        <v>77.2297928876186</v>
      </c>
    </row>
    <row r="12" spans="1:6" ht="12.75">
      <c r="A12" s="2" t="s">
        <v>12</v>
      </c>
      <c r="B12" s="1">
        <f>B11/B2</f>
        <v>0.07984305039835456</v>
      </c>
      <c r="C12" s="1">
        <f>C11/C2</f>
        <v>0.18672405296271444</v>
      </c>
      <c r="D12" s="1">
        <f>D11/D2</f>
        <v>0.08635495726483422</v>
      </c>
      <c r="E12" s="1">
        <f>E11/E2</f>
        <v>0.22657856718173963</v>
      </c>
      <c r="F12" s="1">
        <f>F11/F2</f>
        <v>0.38044232949565815</v>
      </c>
    </row>
    <row r="13" spans="1:6" ht="12.75">
      <c r="A13" s="2" t="s">
        <v>13</v>
      </c>
      <c r="B13" s="1">
        <f>B10/B3</f>
        <v>0.779999124667649</v>
      </c>
      <c r="C13" s="1">
        <f>C10/C3</f>
        <v>1.824136191423799</v>
      </c>
      <c r="D13" s="1">
        <f>D10/D3</f>
        <v>0.8436149513479896</v>
      </c>
      <c r="E13" s="1">
        <f>E10/E3</f>
        <v>2.213481113114501</v>
      </c>
      <c r="F13" s="1">
        <f>F10/F3</f>
        <v>3.7166000361034586</v>
      </c>
    </row>
    <row r="14" spans="1:6" ht="12.75">
      <c r="A14" s="2" t="s">
        <v>4</v>
      </c>
      <c r="B14" s="4">
        <f>(B2*$A$23)/$A$24</f>
        <v>0.6190524285714285</v>
      </c>
      <c r="C14" s="4">
        <f>(C2*$A$23)/$A$24</f>
        <v>1.0090067142857142</v>
      </c>
      <c r="D14" s="4">
        <f>(D2*$A$23)/$A$24</f>
        <v>0.989509</v>
      </c>
      <c r="E14" s="4">
        <f>(E2*$A$23)/$A$24</f>
        <v>1.2673514285714287</v>
      </c>
      <c r="F14" s="4">
        <f>(F2*$A$23)/$A$24</f>
        <v>0.989509</v>
      </c>
    </row>
    <row r="15" spans="1:6" ht="12.75">
      <c r="A15" s="2" t="s">
        <v>5</v>
      </c>
      <c r="B15" s="4">
        <f>(B3*$A$25)/$A$24</f>
        <v>3.6666666666666665</v>
      </c>
      <c r="C15" s="4">
        <f>(C3*$A$25)/$A$24</f>
        <v>4.238095238095238</v>
      </c>
      <c r="D15" s="4">
        <f>(D3*$A$25)/$A$24</f>
        <v>6.190476190476191</v>
      </c>
      <c r="E15" s="4">
        <f>(E3*$A$25)/$A$24</f>
        <v>7.380952380952381</v>
      </c>
      <c r="F15" s="4">
        <f>(F3*$A$25)/$A$24</f>
        <v>9.380952380952381</v>
      </c>
    </row>
    <row r="16" spans="1:6" ht="12.75">
      <c r="A16" s="2" t="s">
        <v>9</v>
      </c>
      <c r="B16" s="4">
        <f>B15/B14</f>
        <v>5.923030905682964</v>
      </c>
      <c r="C16" s="4">
        <f>C15/C14</f>
        <v>4.200264654428417</v>
      </c>
      <c r="D16" s="4">
        <f>D15/D14</f>
        <v>6.2561090303132065</v>
      </c>
      <c r="E16" s="4">
        <f>E15/E14</f>
        <v>5.823919249668788</v>
      </c>
      <c r="F16" s="4">
        <f>F15/F14</f>
        <v>9.480411376705398</v>
      </c>
    </row>
    <row r="23" ht="12.75">
      <c r="A23">
        <f>3.4121*3</f>
        <v>10.2363</v>
      </c>
    </row>
    <row r="24" ht="12.75">
      <c r="A24">
        <v>2100</v>
      </c>
    </row>
    <row r="25" ht="12.75">
      <c r="A25">
        <v>100</v>
      </c>
    </row>
    <row r="26" ht="12.75">
      <c r="A26">
        <f>A24/A25</f>
        <v>21</v>
      </c>
    </row>
    <row r="27" ht="12.75">
      <c r="A27">
        <f>A24/A23</f>
        <v>205.15225227865537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7"/>
  <sheetViews>
    <sheetView workbookViewId="0" topLeftCell="A1">
      <selection activeCell="F5" sqref="F5"/>
    </sheetView>
  </sheetViews>
  <sheetFormatPr defaultColWidth="9.140625" defaultRowHeight="12.75"/>
  <cols>
    <col min="1" max="1" width="16.140625" style="0" customWidth="1"/>
    <col min="2" max="3" width="14.421875" style="4" customWidth="1"/>
    <col min="4" max="5" width="13.57421875" style="4" customWidth="1"/>
    <col min="6" max="6" width="14.00390625" style="4" customWidth="1"/>
    <col min="9" max="9" width="10.140625" style="0" bestFit="1" customWidth="1"/>
    <col min="10" max="11" width="9.140625" style="4" customWidth="1"/>
  </cols>
  <sheetData>
    <row r="1" spans="1:11" s="2" customFormat="1" ht="12.75">
      <c r="A1" s="2" t="s">
        <v>2</v>
      </c>
      <c r="B1" s="3">
        <v>15</v>
      </c>
      <c r="C1" s="3">
        <v>20</v>
      </c>
      <c r="D1" s="3">
        <v>25</v>
      </c>
      <c r="E1" s="3">
        <v>30</v>
      </c>
      <c r="F1" s="3">
        <v>35</v>
      </c>
      <c r="I1" s="2" t="s">
        <v>10</v>
      </c>
      <c r="J1" s="3"/>
      <c r="K1" s="3"/>
    </row>
    <row r="2" spans="1:11" ht="12.75">
      <c r="A2" s="2" t="s">
        <v>0</v>
      </c>
      <c r="B2" s="4">
        <v>109</v>
      </c>
      <c r="C2" s="4">
        <v>137</v>
      </c>
      <c r="D2" s="4">
        <v>211</v>
      </c>
      <c r="E2" s="4">
        <v>146</v>
      </c>
      <c r="F2" s="4">
        <v>164</v>
      </c>
      <c r="I2" t="s">
        <v>14</v>
      </c>
      <c r="J2" s="4">
        <f>B$4-(B$4/(B$16+1))</f>
        <v>582.2227521590487</v>
      </c>
      <c r="K2" s="4">
        <f>(B5-(B5/(1+B16)))</f>
        <v>349.3336512954292</v>
      </c>
    </row>
    <row r="3" spans="1:11" ht="12.75">
      <c r="A3" s="2" t="s">
        <v>1</v>
      </c>
      <c r="B3" s="4">
        <v>62</v>
      </c>
      <c r="C3" s="4">
        <v>83</v>
      </c>
      <c r="D3" s="4">
        <v>98</v>
      </c>
      <c r="E3" s="4">
        <v>133</v>
      </c>
      <c r="F3" s="4">
        <v>158</v>
      </c>
      <c r="I3" t="s">
        <v>15</v>
      </c>
      <c r="J3" s="4">
        <f>B4-J2</f>
        <v>104.7772478409513</v>
      </c>
      <c r="K3" s="4">
        <f>B5-K2</f>
        <v>62.86634870457078</v>
      </c>
    </row>
    <row r="4" spans="1:11" ht="12.75">
      <c r="A4" s="2" t="s">
        <v>6</v>
      </c>
      <c r="B4" s="1">
        <v>687</v>
      </c>
      <c r="C4" s="1">
        <v>1001</v>
      </c>
      <c r="D4" s="1">
        <v>732</v>
      </c>
      <c r="E4" s="1">
        <v>1578</v>
      </c>
      <c r="F4" s="1">
        <v>1832</v>
      </c>
      <c r="I4" t="s">
        <v>16</v>
      </c>
      <c r="J4" s="4">
        <f>J2/J3</f>
        <v>5.556766990509669</v>
      </c>
      <c r="K4" s="4">
        <f>K2/K3</f>
        <v>5.556766990509669</v>
      </c>
    </row>
    <row r="5" spans="1:6" ht="12.75">
      <c r="A5" s="2" t="s">
        <v>11</v>
      </c>
      <c r="B5" s="1">
        <f>B4*0.6</f>
        <v>412.2</v>
      </c>
      <c r="C5" s="1">
        <f>C4*0.6</f>
        <v>600.6</v>
      </c>
      <c r="D5" s="1">
        <f>D4*0.6</f>
        <v>439.2</v>
      </c>
      <c r="E5" s="1">
        <f>E4*0.6</f>
        <v>946.8</v>
      </c>
      <c r="F5" s="1">
        <f>F4*0.6</f>
        <v>1099.2</v>
      </c>
    </row>
    <row r="6" spans="1:6" ht="12.75">
      <c r="A6" s="2" t="s">
        <v>17</v>
      </c>
      <c r="B6" s="1">
        <f>(B4-(B4/(1+B16)))</f>
        <v>582.2227521590487</v>
      </c>
      <c r="C6" s="1">
        <f>(C4-(C4/(1+C16)))</f>
        <v>856.3162758603871</v>
      </c>
      <c r="D6" s="1">
        <f>(D4-(D4/(1+D16)))</f>
        <v>599.8063873544064</v>
      </c>
      <c r="E6" s="1">
        <f>(E4-(E4/(1+E16)))</f>
        <v>1418.5947672255875</v>
      </c>
      <c r="F6" s="1">
        <f>(F4-(F4/(1+F16)))</f>
        <v>1656.0448945523185</v>
      </c>
    </row>
    <row r="7" spans="1:6" ht="12.75">
      <c r="A7" s="2" t="s">
        <v>18</v>
      </c>
      <c r="B7" s="1">
        <f>B4-B6</f>
        <v>104.7772478409513</v>
      </c>
      <c r="C7" s="1">
        <f>C4-C6</f>
        <v>144.68372413961288</v>
      </c>
      <c r="D7" s="1">
        <f>D4-D6</f>
        <v>132.1936126455936</v>
      </c>
      <c r="E7" s="1">
        <f>E4-E6</f>
        <v>159.40523277441253</v>
      </c>
      <c r="F7" s="1">
        <f>F4-F6</f>
        <v>175.9551054476815</v>
      </c>
    </row>
    <row r="8" spans="1:10" ht="12.75">
      <c r="A8" s="2" t="s">
        <v>7</v>
      </c>
      <c r="B8" s="1">
        <f>B7/B2</f>
        <v>0.9612591545041405</v>
      </c>
      <c r="C8" s="1">
        <f>C7/C2</f>
        <v>1.0560855776614078</v>
      </c>
      <c r="D8" s="1">
        <f>D7/D2</f>
        <v>0.6265100125383583</v>
      </c>
      <c r="E8" s="1">
        <f>E7/E2</f>
        <v>1.091816662838442</v>
      </c>
      <c r="F8" s="1">
        <f>F7/F2</f>
        <v>1.0728969844370821</v>
      </c>
      <c r="J8" s="4">
        <f>B8*0.6</f>
        <v>0.5767554927024843</v>
      </c>
    </row>
    <row r="9" spans="1:10" ht="12.75">
      <c r="A9" s="2" t="s">
        <v>8</v>
      </c>
      <c r="B9" s="1">
        <f>B6/B3</f>
        <v>9.390689550952398</v>
      </c>
      <c r="C9" s="1">
        <f>C6/C3</f>
        <v>10.317063564582977</v>
      </c>
      <c r="D9" s="1">
        <f>D6/D3</f>
        <v>6.120473340351086</v>
      </c>
      <c r="E9" s="1">
        <f>E6/E3</f>
        <v>10.666126069365319</v>
      </c>
      <c r="F9" s="1">
        <f>F6/F3</f>
        <v>10.48129680096404</v>
      </c>
      <c r="J9" s="4">
        <f>B9*0.6</f>
        <v>5.634413730571439</v>
      </c>
    </row>
    <row r="10" spans="1:6" ht="12.75">
      <c r="A10" s="2" t="s">
        <v>19</v>
      </c>
      <c r="B10" s="1">
        <f>((B5-(B5/(1+B16))))</f>
        <v>349.3336512954292</v>
      </c>
      <c r="C10" s="1">
        <f>((C5-(C5/(1+C16))))</f>
        <v>513.7897655162324</v>
      </c>
      <c r="D10" s="1">
        <f>((D5-(D5/(1+D16))))</f>
        <v>359.88383241264387</v>
      </c>
      <c r="E10" s="1">
        <f>((E5-(E5/(1+E16))))</f>
        <v>851.1568603353525</v>
      </c>
      <c r="F10" s="1">
        <f>((F5-(F5/(1+F16))))</f>
        <v>993.6269367313912</v>
      </c>
    </row>
    <row r="11" spans="1:6" ht="12.75">
      <c r="A11" s="2" t="s">
        <v>20</v>
      </c>
      <c r="B11" s="1">
        <f>B5-B10</f>
        <v>62.86634870457078</v>
      </c>
      <c r="C11" s="1">
        <f>C5-C10</f>
        <v>86.81023448376766</v>
      </c>
      <c r="D11" s="1">
        <f>D5-D10</f>
        <v>79.31616758735612</v>
      </c>
      <c r="E11" s="1">
        <f>E5-E10</f>
        <v>95.64313966464749</v>
      </c>
      <c r="F11" s="1">
        <f>F5-F10</f>
        <v>105.57306326860885</v>
      </c>
    </row>
    <row r="12" spans="1:6" ht="12.75">
      <c r="A12" s="2" t="s">
        <v>12</v>
      </c>
      <c r="B12" s="1">
        <f>B11/B2</f>
        <v>0.5767554927024843</v>
      </c>
      <c r="C12" s="1">
        <f>C11/C2</f>
        <v>0.6336513465968442</v>
      </c>
      <c r="D12" s="1">
        <f>D11/D2</f>
        <v>0.3759060075230148</v>
      </c>
      <c r="E12" s="1">
        <f>E11/E2</f>
        <v>0.655089997703065</v>
      </c>
      <c r="F12" s="1">
        <f>F11/F2</f>
        <v>0.643738190662249</v>
      </c>
    </row>
    <row r="13" spans="1:6" ht="12.75">
      <c r="A13" s="2" t="s">
        <v>13</v>
      </c>
      <c r="B13" s="1">
        <f>B10/B3</f>
        <v>5.634413730571439</v>
      </c>
      <c r="C13" s="1">
        <f>C10/C3</f>
        <v>6.190238138749788</v>
      </c>
      <c r="D13" s="1">
        <f>D10/D3</f>
        <v>3.6722840042106517</v>
      </c>
      <c r="E13" s="1">
        <f>E10/E3</f>
        <v>6.399675641619192</v>
      </c>
      <c r="F13" s="1">
        <f>F10/F3</f>
        <v>6.2887780805784255</v>
      </c>
    </row>
    <row r="14" spans="1:6" ht="12.75">
      <c r="A14" s="2" t="s">
        <v>4</v>
      </c>
      <c r="B14" s="4">
        <f>(B2*$A$23)/$A$24</f>
        <v>0.5313127142857142</v>
      </c>
      <c r="C14" s="4">
        <f>(C2*$A$23)/$A$24</f>
        <v>0.6677967142857143</v>
      </c>
      <c r="D14" s="4">
        <f>(D2*$A$23)/$A$24</f>
        <v>1.0285044285714287</v>
      </c>
      <c r="E14" s="4">
        <f>(E2*$A$23)/$A$24</f>
        <v>0.7116665714285715</v>
      </c>
      <c r="F14" s="4">
        <f>(F2*$A$23)/$A$24</f>
        <v>0.7994062857142857</v>
      </c>
    </row>
    <row r="15" spans="1:6" ht="12.75">
      <c r="A15" s="2" t="s">
        <v>5</v>
      </c>
      <c r="B15" s="4">
        <f>(B3*$A$25)/$A$24</f>
        <v>2.9523809523809526</v>
      </c>
      <c r="C15" s="4">
        <f>(C3*$A$25)/$A$24</f>
        <v>3.9523809523809526</v>
      </c>
      <c r="D15" s="4">
        <f>(D3*$A$25)/$A$24</f>
        <v>4.666666666666667</v>
      </c>
      <c r="E15" s="4">
        <f>(E3*$A$25)/$A$24</f>
        <v>6.333333333333333</v>
      </c>
      <c r="F15" s="4">
        <f>(F3*$A$25)/$A$24</f>
        <v>7.523809523809524</v>
      </c>
    </row>
    <row r="16" spans="1:6" ht="12.75">
      <c r="A16" s="2" t="s">
        <v>9</v>
      </c>
      <c r="B16" s="4">
        <f>B15/B14</f>
        <v>5.55676699050967</v>
      </c>
      <c r="C16" s="4">
        <f>C15/C14</f>
        <v>5.9185390820745205</v>
      </c>
      <c r="D16" s="4">
        <f>D15/D14</f>
        <v>4.537332593840719</v>
      </c>
      <c r="E16" s="4">
        <f>E15/E14</f>
        <v>8.899298614827515</v>
      </c>
      <c r="F16" s="4">
        <f>F15/F14</f>
        <v>9.411746765397082</v>
      </c>
    </row>
    <row r="23" ht="12.75">
      <c r="A23">
        <f>3.4121*3</f>
        <v>10.2363</v>
      </c>
    </row>
    <row r="24" ht="12.75">
      <c r="A24">
        <v>2100</v>
      </c>
    </row>
    <row r="25" ht="12.75">
      <c r="A25">
        <v>100</v>
      </c>
    </row>
    <row r="26" ht="12.75">
      <c r="A26">
        <f>A24/A25</f>
        <v>21</v>
      </c>
    </row>
    <row r="27" ht="12.75">
      <c r="A27">
        <f>A24/A23</f>
        <v>205.15225227865537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7"/>
  <sheetViews>
    <sheetView workbookViewId="0" topLeftCell="A1">
      <selection activeCell="F5" sqref="F5"/>
    </sheetView>
  </sheetViews>
  <sheetFormatPr defaultColWidth="9.140625" defaultRowHeight="12.75"/>
  <cols>
    <col min="1" max="1" width="16.140625" style="0" customWidth="1"/>
    <col min="2" max="3" width="14.421875" style="4" customWidth="1"/>
    <col min="4" max="5" width="13.57421875" style="4" customWidth="1"/>
    <col min="6" max="6" width="14.00390625" style="4" customWidth="1"/>
    <col min="9" max="9" width="10.140625" style="0" bestFit="1" customWidth="1"/>
    <col min="10" max="11" width="9.140625" style="4" customWidth="1"/>
  </cols>
  <sheetData>
    <row r="1" spans="1:11" s="2" customFormat="1" ht="12.75">
      <c r="A1" s="2" t="s">
        <v>2</v>
      </c>
      <c r="B1" s="3">
        <v>15</v>
      </c>
      <c r="C1" s="3">
        <v>20</v>
      </c>
      <c r="D1" s="3">
        <v>25</v>
      </c>
      <c r="E1" s="3">
        <v>30</v>
      </c>
      <c r="F1" s="3">
        <v>35</v>
      </c>
      <c r="I1" s="2" t="s">
        <v>10</v>
      </c>
      <c r="J1" s="3"/>
      <c r="K1" s="3"/>
    </row>
    <row r="2" spans="1:11" ht="12.75">
      <c r="A2" s="2" t="s">
        <v>0</v>
      </c>
      <c r="B2" s="4">
        <v>129</v>
      </c>
      <c r="C2" s="4">
        <v>176</v>
      </c>
      <c r="D2" s="4">
        <v>265</v>
      </c>
      <c r="E2" s="4">
        <v>84</v>
      </c>
      <c r="F2" s="4">
        <v>203</v>
      </c>
      <c r="I2" t="s">
        <v>14</v>
      </c>
      <c r="J2" s="4">
        <f>B$4-(B$4/(B$16+1))</f>
        <v>532.2825314327213</v>
      </c>
      <c r="K2" s="4">
        <f>(B5-(B5/(1+B16)))</f>
        <v>319.36951885963276</v>
      </c>
    </row>
    <row r="3" spans="1:11" ht="12.75">
      <c r="A3" s="2" t="s">
        <v>1</v>
      </c>
      <c r="B3" s="4">
        <v>40</v>
      </c>
      <c r="C3" s="4">
        <v>52</v>
      </c>
      <c r="D3" s="4">
        <v>58</v>
      </c>
      <c r="E3" s="4">
        <v>104</v>
      </c>
      <c r="F3" s="4">
        <v>108</v>
      </c>
      <c r="I3" t="s">
        <v>15</v>
      </c>
      <c r="J3" s="4">
        <f>B4-J2</f>
        <v>175.71746856727873</v>
      </c>
      <c r="K3" s="4">
        <f>B5-K2</f>
        <v>105.43048114036725</v>
      </c>
    </row>
    <row r="4" spans="1:11" ht="12.75">
      <c r="A4" s="2" t="s">
        <v>6</v>
      </c>
      <c r="B4" s="1">
        <v>708</v>
      </c>
      <c r="C4" s="1">
        <v>816</v>
      </c>
      <c r="D4" s="1">
        <v>1182</v>
      </c>
      <c r="E4" s="1">
        <v>1662</v>
      </c>
      <c r="F4" s="1">
        <v>2043</v>
      </c>
      <c r="I4" t="s">
        <v>16</v>
      </c>
      <c r="J4" s="4">
        <f>J2/J3</f>
        <v>3.0291953086549324</v>
      </c>
      <c r="K4" s="4">
        <f>K2/K3</f>
        <v>3.029195308654932</v>
      </c>
    </row>
    <row r="5" spans="1:6" ht="12.75">
      <c r="A5" s="2" t="s">
        <v>11</v>
      </c>
      <c r="B5" s="1">
        <f>B4*0.6</f>
        <v>424.8</v>
      </c>
      <c r="C5" s="1">
        <f>C4*0.6</f>
        <v>489.59999999999997</v>
      </c>
      <c r="D5" s="1">
        <f>D4*0.6</f>
        <v>709.1999999999999</v>
      </c>
      <c r="E5" s="1">
        <f>E4*0.6</f>
        <v>997.1999999999999</v>
      </c>
      <c r="F5" s="1">
        <f>F4*0.6</f>
        <v>1225.8</v>
      </c>
    </row>
    <row r="6" spans="1:6" ht="12.75">
      <c r="A6" s="2" t="s">
        <v>17</v>
      </c>
      <c r="B6" s="1">
        <f>(B4-(B4/(1+B16)))</f>
        <v>532.2825314327213</v>
      </c>
      <c r="C6" s="1">
        <f>(C4-(C4/(1+C16)))</f>
        <v>606.0338761967855</v>
      </c>
      <c r="D6" s="1">
        <f>(D4-(D4/(1+D16)))</f>
        <v>805.3455226091099</v>
      </c>
      <c r="E6" s="1">
        <f>(E4-(E4/(1+E16)))</f>
        <v>1535.0827256194514</v>
      </c>
      <c r="F6" s="1">
        <f>(F4-(F4/(1+F16)))</f>
        <v>1713.3447185138023</v>
      </c>
    </row>
    <row r="7" spans="1:6" ht="12.75">
      <c r="A7" s="2" t="s">
        <v>18</v>
      </c>
      <c r="B7" s="1">
        <f>B4-B6</f>
        <v>175.71746856727873</v>
      </c>
      <c r="C7" s="1">
        <f>C4-C6</f>
        <v>209.9661238032145</v>
      </c>
      <c r="D7" s="1">
        <f>D4-D6</f>
        <v>376.65447739089007</v>
      </c>
      <c r="E7" s="1">
        <f>E4-E6</f>
        <v>126.91727438054863</v>
      </c>
      <c r="F7" s="1">
        <f>F4-F6</f>
        <v>329.65528148619774</v>
      </c>
    </row>
    <row r="8" spans="1:10" ht="12.75">
      <c r="A8" s="2" t="s">
        <v>7</v>
      </c>
      <c r="B8" s="1">
        <f>B7/B2</f>
        <v>1.3621509191261918</v>
      </c>
      <c r="C8" s="1">
        <f>C7/C2</f>
        <v>1.1929893397909914</v>
      </c>
      <c r="D8" s="1">
        <f>D7/D2</f>
        <v>1.4213376505316606</v>
      </c>
      <c r="E8" s="1">
        <f>E7/E2</f>
        <v>1.5109199331017695</v>
      </c>
      <c r="F8" s="1">
        <f>F7/F2</f>
        <v>1.6239176427891515</v>
      </c>
      <c r="J8" s="4">
        <f>B8*0.6</f>
        <v>0.817290551475715</v>
      </c>
    </row>
    <row r="9" spans="1:10" ht="12.75">
      <c r="A9" s="2" t="s">
        <v>8</v>
      </c>
      <c r="B9" s="1">
        <f>B6/B3</f>
        <v>13.307063285818032</v>
      </c>
      <c r="C9" s="1">
        <f>C6/C3</f>
        <v>11.654497619168952</v>
      </c>
      <c r="D9" s="1">
        <f>D6/D3</f>
        <v>13.885267631191551</v>
      </c>
      <c r="E9" s="1">
        <f>E6/E3</f>
        <v>14.760410823263955</v>
      </c>
      <c r="F9" s="1">
        <f>F6/F3</f>
        <v>15.864302949201873</v>
      </c>
      <c r="J9" s="4">
        <f>B9*0.6</f>
        <v>7.984237971490819</v>
      </c>
    </row>
    <row r="10" spans="1:6" ht="12.75">
      <c r="A10" s="2" t="s">
        <v>19</v>
      </c>
      <c r="B10" s="1">
        <f>((B5-(B5/(1+B16))))</f>
        <v>319.36951885963276</v>
      </c>
      <c r="C10" s="1">
        <f>((C5-(C5/(1+C16))))</f>
        <v>363.6203257180713</v>
      </c>
      <c r="D10" s="1">
        <f>((D5-(D5/(1+D16))))</f>
        <v>483.20731356546594</v>
      </c>
      <c r="E10" s="1">
        <f>((E5-(E5/(1+E16))))</f>
        <v>921.0496353716708</v>
      </c>
      <c r="F10" s="1">
        <f>((F5-(F5/(1+F16))))</f>
        <v>1028.0068311082814</v>
      </c>
    </row>
    <row r="11" spans="1:6" ht="12.75">
      <c r="A11" s="2" t="s">
        <v>20</v>
      </c>
      <c r="B11" s="1">
        <f>B5-B10</f>
        <v>105.43048114036725</v>
      </c>
      <c r="C11" s="1">
        <f>C5-C10</f>
        <v>125.97967428192868</v>
      </c>
      <c r="D11" s="1">
        <f>D5-D10</f>
        <v>225.992686434534</v>
      </c>
      <c r="E11" s="1">
        <f>E5-E10</f>
        <v>76.15036462832916</v>
      </c>
      <c r="F11" s="1">
        <f>F5-F10</f>
        <v>197.79316889171855</v>
      </c>
    </row>
    <row r="12" spans="1:6" ht="12.75">
      <c r="A12" s="2" t="s">
        <v>12</v>
      </c>
      <c r="B12" s="1">
        <f>B11/B2</f>
        <v>0.817290551475715</v>
      </c>
      <c r="C12" s="1">
        <f>C11/C2</f>
        <v>0.7157936038745948</v>
      </c>
      <c r="D12" s="1">
        <f>D11/D2</f>
        <v>0.8528025903189962</v>
      </c>
      <c r="E12" s="1">
        <f>E11/E2</f>
        <v>0.9065519598610614</v>
      </c>
      <c r="F12" s="1">
        <f>F11/F2</f>
        <v>0.9743505856734904</v>
      </c>
    </row>
    <row r="13" spans="1:6" ht="12.75">
      <c r="A13" s="2" t="s">
        <v>13</v>
      </c>
      <c r="B13" s="1">
        <f>B10/B3</f>
        <v>7.984237971490819</v>
      </c>
      <c r="C13" s="1">
        <f>C10/C3</f>
        <v>6.9926985715013705</v>
      </c>
      <c r="D13" s="1">
        <f>D10/D3</f>
        <v>8.33116057871493</v>
      </c>
      <c r="E13" s="1">
        <f>E10/E3</f>
        <v>8.856246493958373</v>
      </c>
      <c r="F13" s="1">
        <f>F10/F3</f>
        <v>9.518581769521123</v>
      </c>
    </row>
    <row r="14" spans="1:6" ht="12.75">
      <c r="A14" s="2" t="s">
        <v>4</v>
      </c>
      <c r="B14" s="4">
        <f>(B2*$A$23)/$A$24</f>
        <v>0.6288012857142857</v>
      </c>
      <c r="C14" s="4">
        <f>(C2*$A$23)/$A$24</f>
        <v>0.8578994285714285</v>
      </c>
      <c r="D14" s="4">
        <f>(D2*$A$23)/$A$24</f>
        <v>1.2917235714285713</v>
      </c>
      <c r="E14" s="4">
        <f>(E2*$A$23)/$A$24</f>
        <v>0.409452</v>
      </c>
      <c r="F14" s="4">
        <f>(F2*$A$23)/$A$24</f>
        <v>0.989509</v>
      </c>
    </row>
    <row r="15" spans="1:6" ht="12.75">
      <c r="A15" s="2" t="s">
        <v>5</v>
      </c>
      <c r="B15" s="4">
        <f>(B3*$A$25)/$A$24</f>
        <v>1.9047619047619047</v>
      </c>
      <c r="C15" s="4">
        <f>(C3*$A$25)/$A$24</f>
        <v>2.4761904761904763</v>
      </c>
      <c r="D15" s="4">
        <f>(D3*$A$25)/$A$24</f>
        <v>2.761904761904762</v>
      </c>
      <c r="E15" s="4">
        <f>(E3*$A$25)/$A$24</f>
        <v>4.9523809523809526</v>
      </c>
      <c r="F15" s="4">
        <f>(F3*$A$25)/$A$24</f>
        <v>5.142857142857143</v>
      </c>
    </row>
    <row r="16" spans="1:6" ht="12.75">
      <c r="A16" s="2" t="s">
        <v>9</v>
      </c>
      <c r="B16" s="4">
        <f>B15/B14</f>
        <v>3.0291953086549332</v>
      </c>
      <c r="C16" s="4">
        <f>C15/C14</f>
        <v>2.886341211712684</v>
      </c>
      <c r="D16" s="4">
        <f>D15/D14</f>
        <v>2.1381546508826617</v>
      </c>
      <c r="E16" s="4">
        <f>E15/E14</f>
        <v>12.0951441252722</v>
      </c>
      <c r="F16" s="4">
        <f>F15/F14</f>
        <v>5.1973828867217415</v>
      </c>
    </row>
    <row r="23" ht="12.75">
      <c r="A23">
        <f>3.4121*3</f>
        <v>10.2363</v>
      </c>
    </row>
    <row r="24" ht="12.75">
      <c r="A24">
        <v>2100</v>
      </c>
    </row>
    <row r="25" ht="12.75">
      <c r="A25">
        <v>100</v>
      </c>
    </row>
    <row r="26" ht="12.75">
      <c r="A26">
        <f>A24/A25</f>
        <v>21</v>
      </c>
    </row>
    <row r="27" ht="12.75">
      <c r="A27">
        <f>A24/A23</f>
        <v>205.15225227865537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7"/>
  <sheetViews>
    <sheetView workbookViewId="0" topLeftCell="A1">
      <selection activeCell="D19" sqref="D19"/>
    </sheetView>
  </sheetViews>
  <sheetFormatPr defaultColWidth="9.140625" defaultRowHeight="12.75"/>
  <cols>
    <col min="1" max="1" width="16.140625" style="0" customWidth="1"/>
    <col min="2" max="3" width="14.421875" style="4" customWidth="1"/>
    <col min="4" max="5" width="13.57421875" style="4" customWidth="1"/>
    <col min="6" max="6" width="14.00390625" style="4" customWidth="1"/>
    <col min="9" max="9" width="10.140625" style="0" bestFit="1" customWidth="1"/>
    <col min="10" max="11" width="9.140625" style="4" customWidth="1"/>
  </cols>
  <sheetData>
    <row r="1" spans="1:11" s="2" customFormat="1" ht="12.75">
      <c r="A1" s="2" t="s">
        <v>2</v>
      </c>
      <c r="B1" s="3">
        <v>15</v>
      </c>
      <c r="C1" s="3">
        <v>20</v>
      </c>
      <c r="D1" s="3">
        <v>25</v>
      </c>
      <c r="E1" s="3">
        <v>30</v>
      </c>
      <c r="F1" s="3">
        <v>35</v>
      </c>
      <c r="I1" s="2" t="s">
        <v>10</v>
      </c>
      <c r="J1" s="3"/>
      <c r="K1" s="3"/>
    </row>
    <row r="2" spans="1:11" ht="12.75">
      <c r="A2" s="2" t="s">
        <v>0</v>
      </c>
      <c r="B2" s="4">
        <v>146</v>
      </c>
      <c r="C2" s="4">
        <v>144</v>
      </c>
      <c r="D2" s="4">
        <v>189</v>
      </c>
      <c r="E2" s="4">
        <v>263</v>
      </c>
      <c r="F2" s="4">
        <v>178</v>
      </c>
      <c r="I2" t="s">
        <v>14</v>
      </c>
      <c r="J2" s="4">
        <f>B$4-(B$4/(B$16+1))</f>
        <v>307.3391284571561</v>
      </c>
      <c r="K2" s="4">
        <f>(B5-(B5/(1+B16)))</f>
        <v>184.40347707429368</v>
      </c>
    </row>
    <row r="3" spans="1:11" ht="12.75">
      <c r="A3" s="2" t="s">
        <v>1</v>
      </c>
      <c r="B3" s="4">
        <v>26</v>
      </c>
      <c r="C3" s="4">
        <v>50</v>
      </c>
      <c r="D3" s="4">
        <v>61</v>
      </c>
      <c r="E3" s="4">
        <v>63</v>
      </c>
      <c r="F3" s="4">
        <v>105</v>
      </c>
      <c r="I3" t="s">
        <v>15</v>
      </c>
      <c r="J3" s="4">
        <f>B4-J2</f>
        <v>176.6608715428439</v>
      </c>
      <c r="K3" s="4">
        <f>B5-K2</f>
        <v>105.9965229257063</v>
      </c>
    </row>
    <row r="4" spans="1:11" ht="12.75">
      <c r="A4" s="2" t="s">
        <v>6</v>
      </c>
      <c r="B4" s="1">
        <v>484</v>
      </c>
      <c r="C4" s="1">
        <v>747</v>
      </c>
      <c r="D4" s="1">
        <v>785</v>
      </c>
      <c r="E4" s="1">
        <v>1593</v>
      </c>
      <c r="F4" s="1">
        <v>1980</v>
      </c>
      <c r="I4" t="s">
        <v>16</v>
      </c>
      <c r="J4" s="4">
        <f>J2/J3</f>
        <v>1.7397125111692888</v>
      </c>
      <c r="K4" s="4">
        <f>K2/K3</f>
        <v>1.7397125111692895</v>
      </c>
    </row>
    <row r="5" spans="1:6" ht="12.75">
      <c r="A5" s="2" t="s">
        <v>11</v>
      </c>
      <c r="B5" s="1">
        <f>B4*0.6</f>
        <v>290.4</v>
      </c>
      <c r="C5" s="1">
        <f>C4*0.6</f>
        <v>448.2</v>
      </c>
      <c r="D5" s="1">
        <f>D4*0.6</f>
        <v>471</v>
      </c>
      <c r="E5" s="1">
        <f>E4*0.6</f>
        <v>955.8</v>
      </c>
      <c r="F5" s="1">
        <f>F4*0.6</f>
        <v>1188</v>
      </c>
    </row>
    <row r="6" spans="1:6" ht="12.75">
      <c r="A6" s="2" t="s">
        <v>17</v>
      </c>
      <c r="B6" s="1">
        <f>(B4-(B4/(1+B16)))</f>
        <v>307.3391284571561</v>
      </c>
      <c r="C6" s="1">
        <f>(C4-(C4/(1+C16)))</f>
        <v>576.9206530364902</v>
      </c>
      <c r="D6" s="1">
        <f>(D4-(D4/(1+D16)))</f>
        <v>595.9803629293269</v>
      </c>
      <c r="E6" s="1">
        <f>(E4-(E4/(1+E16)))</f>
        <v>1116.0738488380343</v>
      </c>
      <c r="F6" s="1">
        <f>(F4-(F4/(1+F16)))</f>
        <v>1687.2176923254092</v>
      </c>
    </row>
    <row r="7" spans="1:6" ht="12.75">
      <c r="A7" s="2" t="s">
        <v>18</v>
      </c>
      <c r="B7" s="1">
        <f>B4-B6</f>
        <v>176.6608715428439</v>
      </c>
      <c r="C7" s="1">
        <f>C4-C6</f>
        <v>170.0793469635098</v>
      </c>
      <c r="D7" s="1">
        <f>D4-D6</f>
        <v>189.01963707067307</v>
      </c>
      <c r="E7" s="1">
        <f>E4-E6</f>
        <v>476.92615116196566</v>
      </c>
      <c r="F7" s="1">
        <f>F4-F6</f>
        <v>292.7823076745908</v>
      </c>
    </row>
    <row r="8" spans="1:10" ht="12.75">
      <c r="A8" s="2" t="s">
        <v>7</v>
      </c>
      <c r="B8" s="1">
        <f>B7/B2</f>
        <v>1.2100059694715335</v>
      </c>
      <c r="C8" s="1">
        <f>C7/C2</f>
        <v>1.1811065761354849</v>
      </c>
      <c r="D8" s="1">
        <f>D7/D2</f>
        <v>1.000103899844831</v>
      </c>
      <c r="E8" s="1">
        <f>E7/E2</f>
        <v>1.8134074188667897</v>
      </c>
      <c r="F8" s="1">
        <f>F7/F2</f>
        <v>1.6448444251381507</v>
      </c>
      <c r="J8" s="4">
        <f>B8*0.6</f>
        <v>0.7260035816829201</v>
      </c>
    </row>
    <row r="9" spans="1:10" ht="12.75">
      <c r="A9" s="2" t="s">
        <v>8</v>
      </c>
      <c r="B9" s="1">
        <f>B6/B3</f>
        <v>11.82073570989062</v>
      </c>
      <c r="C9" s="1">
        <f>C6/C3</f>
        <v>11.538413060729804</v>
      </c>
      <c r="D9" s="1">
        <f>D6/D3</f>
        <v>9.770169884087327</v>
      </c>
      <c r="E9" s="1">
        <f>E6/E3</f>
        <v>17.715457918064036</v>
      </c>
      <c r="F9" s="1">
        <f>F6/F3</f>
        <v>16.06873992690866</v>
      </c>
      <c r="J9" s="4">
        <f>B9*0.6</f>
        <v>7.092441425934372</v>
      </c>
    </row>
    <row r="10" spans="1:6" ht="12.75">
      <c r="A10" s="2" t="s">
        <v>19</v>
      </c>
      <c r="B10" s="1">
        <f>((B5-(B5/(1+B16))))</f>
        <v>184.40347707429368</v>
      </c>
      <c r="C10" s="1">
        <f>((C5-(C5/(1+C16))))</f>
        <v>346.1523918218941</v>
      </c>
      <c r="D10" s="1">
        <f>((D5-(D5/(1+D16))))</f>
        <v>357.58821775759617</v>
      </c>
      <c r="E10" s="1">
        <f>((E5-(E5/(1+E16))))</f>
        <v>669.6443093028206</v>
      </c>
      <c r="F10" s="1">
        <f>((F5-(F5/(1+F16))))</f>
        <v>1012.3306153952454</v>
      </c>
    </row>
    <row r="11" spans="1:6" ht="12.75">
      <c r="A11" s="2" t="s">
        <v>20</v>
      </c>
      <c r="B11" s="1">
        <f>B5-B10</f>
        <v>105.9965229257063</v>
      </c>
      <c r="C11" s="1">
        <f>C5-C10</f>
        <v>102.04760817810586</v>
      </c>
      <c r="D11" s="1">
        <f>D5-D10</f>
        <v>113.41178224240383</v>
      </c>
      <c r="E11" s="1">
        <f>E5-E10</f>
        <v>286.15569069717935</v>
      </c>
      <c r="F11" s="1">
        <f>F5-F10</f>
        <v>175.66938460475455</v>
      </c>
    </row>
    <row r="12" spans="1:6" ht="12.75">
      <c r="A12" s="2" t="s">
        <v>12</v>
      </c>
      <c r="B12" s="1">
        <f>B11/B2</f>
        <v>0.7260035816829199</v>
      </c>
      <c r="C12" s="1">
        <f>C11/C2</f>
        <v>0.7086639456812907</v>
      </c>
      <c r="D12" s="1">
        <f>D11/D2</f>
        <v>0.6000623399068986</v>
      </c>
      <c r="E12" s="1">
        <f>E11/E2</f>
        <v>1.0880444513200735</v>
      </c>
      <c r="F12" s="1">
        <f>F11/F2</f>
        <v>0.9869066550828908</v>
      </c>
    </row>
    <row r="13" spans="1:6" ht="12.75">
      <c r="A13" s="2" t="s">
        <v>13</v>
      </c>
      <c r="B13" s="1">
        <f>B10/B3</f>
        <v>7.092441425934372</v>
      </c>
      <c r="C13" s="1">
        <f>C10/C3</f>
        <v>6.923047836437883</v>
      </c>
      <c r="D13" s="1">
        <f>D10/D3</f>
        <v>5.862101930452396</v>
      </c>
      <c r="E13" s="1">
        <f>E10/E3</f>
        <v>10.629274750838423</v>
      </c>
      <c r="F13" s="1">
        <f>F10/F3</f>
        <v>9.641243956145194</v>
      </c>
    </row>
    <row r="14" spans="1:6" ht="12.75">
      <c r="A14" s="2" t="s">
        <v>4</v>
      </c>
      <c r="B14" s="4">
        <f>(B2*$A$23)/$A$24</f>
        <v>0.7116665714285715</v>
      </c>
      <c r="C14" s="4">
        <f>(C2*$A$23)/$A$24</f>
        <v>0.7019177142857143</v>
      </c>
      <c r="D14" s="4">
        <f>(D2*$A$23)/$A$24</f>
        <v>0.921267</v>
      </c>
      <c r="E14" s="4">
        <f>(E2*$A$23)/$A$24</f>
        <v>1.2819747142857143</v>
      </c>
      <c r="F14" s="4">
        <f>(F2*$A$23)/$A$24</f>
        <v>0.8676482857142858</v>
      </c>
    </row>
    <row r="15" spans="1:6" ht="12.75">
      <c r="A15" s="2" t="s">
        <v>5</v>
      </c>
      <c r="B15" s="4">
        <f>(B3*$A$25)/$A$24</f>
        <v>1.2380952380952381</v>
      </c>
      <c r="C15" s="4">
        <f>(C3*$A$25)/$A$24</f>
        <v>2.380952380952381</v>
      </c>
      <c r="D15" s="4">
        <f>(D3*$A$25)/$A$24</f>
        <v>2.9047619047619047</v>
      </c>
      <c r="E15" s="4">
        <f>(E3*$A$25)/$A$24</f>
        <v>3</v>
      </c>
      <c r="F15" s="4">
        <f>(F3*$A$25)/$A$24</f>
        <v>5</v>
      </c>
    </row>
    <row r="16" spans="1:6" ht="12.75">
      <c r="A16" s="2" t="s">
        <v>9</v>
      </c>
      <c r="B16" s="4">
        <f>B15/B14</f>
        <v>1.7397125111692888</v>
      </c>
      <c r="C16" s="4">
        <f>C15/C14</f>
        <v>3.392067663337556</v>
      </c>
      <c r="D16" s="4">
        <f>D15/D14</f>
        <v>3.153007656588052</v>
      </c>
      <c r="E16" s="4">
        <f>E15/E14</f>
        <v>2.340139759832571</v>
      </c>
      <c r="F16" s="4">
        <f>F15/F14</f>
        <v>5.762703715692567</v>
      </c>
    </row>
    <row r="23" ht="12.75">
      <c r="A23">
        <f>3.4121*3</f>
        <v>10.2363</v>
      </c>
    </row>
    <row r="24" ht="12.75">
      <c r="A24">
        <v>2100</v>
      </c>
    </row>
    <row r="25" ht="12.75">
      <c r="A25">
        <v>100</v>
      </c>
    </row>
    <row r="26" ht="12.75">
      <c r="A26">
        <f>A24/A25</f>
        <v>21</v>
      </c>
    </row>
    <row r="27" ht="12.75">
      <c r="A27">
        <f>A24/A23</f>
        <v>205.15225227865537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27"/>
  <sheetViews>
    <sheetView workbookViewId="0" topLeftCell="A1">
      <selection activeCell="F5" sqref="F5"/>
    </sheetView>
  </sheetViews>
  <sheetFormatPr defaultColWidth="9.140625" defaultRowHeight="12.75"/>
  <cols>
    <col min="1" max="1" width="16.140625" style="0" customWidth="1"/>
    <col min="2" max="3" width="14.421875" style="4" customWidth="1"/>
    <col min="4" max="5" width="13.57421875" style="4" customWidth="1"/>
    <col min="6" max="6" width="14.00390625" style="4" customWidth="1"/>
    <col min="9" max="9" width="10.140625" style="0" bestFit="1" customWidth="1"/>
    <col min="10" max="11" width="9.140625" style="4" customWidth="1"/>
  </cols>
  <sheetData>
    <row r="1" spans="1:11" s="2" customFormat="1" ht="12.75">
      <c r="A1" s="2" t="s">
        <v>2</v>
      </c>
      <c r="B1" s="3">
        <v>15</v>
      </c>
      <c r="C1" s="3">
        <v>20</v>
      </c>
      <c r="D1" s="3">
        <v>25</v>
      </c>
      <c r="E1" s="3">
        <v>30</v>
      </c>
      <c r="F1" s="3">
        <v>35</v>
      </c>
      <c r="I1" s="2" t="s">
        <v>10</v>
      </c>
      <c r="J1" s="3"/>
      <c r="K1" s="3"/>
    </row>
    <row r="2" spans="1:11" ht="12.75">
      <c r="A2" s="2" t="s">
        <v>0</v>
      </c>
      <c r="B2" s="4">
        <v>160</v>
      </c>
      <c r="C2" s="4">
        <v>158</v>
      </c>
      <c r="D2" s="4">
        <v>299</v>
      </c>
      <c r="E2" s="4">
        <v>423</v>
      </c>
      <c r="F2" s="4">
        <v>297</v>
      </c>
      <c r="I2" t="s">
        <v>14</v>
      </c>
      <c r="J2" s="4">
        <f>B$4-(B$4/(B$16+1))</f>
        <v>250.83581808934514</v>
      </c>
      <c r="K2" s="4">
        <f>(B5-(B5/(1+B16)))</f>
        <v>150.5014908536071</v>
      </c>
    </row>
    <row r="3" spans="1:11" ht="12.75">
      <c r="A3" s="2" t="s">
        <v>1</v>
      </c>
      <c r="B3" s="4">
        <v>50</v>
      </c>
      <c r="C3" s="4">
        <v>73</v>
      </c>
      <c r="D3" s="4">
        <v>64</v>
      </c>
      <c r="E3" s="4">
        <v>59</v>
      </c>
      <c r="F3" s="4">
        <v>120</v>
      </c>
      <c r="I3" t="s">
        <v>15</v>
      </c>
      <c r="J3" s="4">
        <f>B4-J2</f>
        <v>82.16418191065486</v>
      </c>
      <c r="K3" s="4">
        <f>B5-K2</f>
        <v>49.29850914639289</v>
      </c>
    </row>
    <row r="4" spans="1:11" ht="12.75">
      <c r="A4" s="2" t="s">
        <v>6</v>
      </c>
      <c r="B4" s="1">
        <v>333</v>
      </c>
      <c r="C4" s="1">
        <v>345</v>
      </c>
      <c r="D4" s="1">
        <v>1013</v>
      </c>
      <c r="E4" s="1">
        <v>1268</v>
      </c>
      <c r="F4" s="1">
        <v>2452</v>
      </c>
      <c r="I4" t="s">
        <v>16</v>
      </c>
      <c r="J4" s="4">
        <f>J2/J3</f>
        <v>3.052860897003799</v>
      </c>
      <c r="K4" s="4">
        <f>K2/K3</f>
        <v>3.0528608970038014</v>
      </c>
    </row>
    <row r="5" spans="1:6" ht="12.75">
      <c r="A5" s="2" t="s">
        <v>11</v>
      </c>
      <c r="B5" s="1">
        <f>B4*0.6</f>
        <v>199.79999999999998</v>
      </c>
      <c r="C5" s="1">
        <f>C4*0.6</f>
        <v>207</v>
      </c>
      <c r="D5" s="1">
        <f>D4*0.6</f>
        <v>607.8</v>
      </c>
      <c r="E5" s="1">
        <f>E4*0.6</f>
        <v>760.8</v>
      </c>
      <c r="F5" s="1">
        <f>F4*0.6</f>
        <v>1471.2</v>
      </c>
    </row>
    <row r="6" spans="1:6" ht="12.75">
      <c r="A6" s="2" t="s">
        <v>17</v>
      </c>
      <c r="B6" s="1">
        <f>(B4-(B4/(1+B16)))</f>
        <v>250.83581808934514</v>
      </c>
      <c r="C6" s="1">
        <f>(C4-(C4/(1+C16)))</f>
        <v>282.42741660249766</v>
      </c>
      <c r="D6" s="1">
        <f>(D4-(D4/(1+D16)))</f>
        <v>685.2803416744871</v>
      </c>
      <c r="E6" s="1">
        <f>(E4-(E4/(1+E16)))</f>
        <v>731.3033217771077</v>
      </c>
      <c r="F6" s="1">
        <f>(F4-(F4/(1+F16)))</f>
        <v>1956.3594217625478</v>
      </c>
    </row>
    <row r="7" spans="1:6" ht="12.75">
      <c r="A7" s="2" t="s">
        <v>18</v>
      </c>
      <c r="B7" s="1">
        <f>B4-B6</f>
        <v>82.16418191065486</v>
      </c>
      <c r="C7" s="1">
        <f>C4-C6</f>
        <v>62.57258339750234</v>
      </c>
      <c r="D7" s="1">
        <f>D4-D6</f>
        <v>327.7196583255129</v>
      </c>
      <c r="E7" s="1">
        <f>E4-E6</f>
        <v>536.6966782228923</v>
      </c>
      <c r="F7" s="1">
        <f>F4-F6</f>
        <v>495.64057823745225</v>
      </c>
    </row>
    <row r="8" spans="1:10" ht="12.75">
      <c r="A8" s="2" t="s">
        <v>7</v>
      </c>
      <c r="B8" s="1">
        <f>B7/B2</f>
        <v>0.5135261369415929</v>
      </c>
      <c r="C8" s="1">
        <f>C7/C2</f>
        <v>0.3960290088449515</v>
      </c>
      <c r="D8" s="1">
        <f>D7/D2</f>
        <v>1.0960523689816486</v>
      </c>
      <c r="E8" s="1">
        <f>E7/E2</f>
        <v>1.2687864733401708</v>
      </c>
      <c r="F8" s="1">
        <f>F7/F2</f>
        <v>1.6688234957489974</v>
      </c>
      <c r="J8" s="4">
        <f>B8*0.6</f>
        <v>0.3081156821649557</v>
      </c>
    </row>
    <row r="9" spans="1:10" ht="12.75">
      <c r="A9" s="2" t="s">
        <v>8</v>
      </c>
      <c r="B9" s="1">
        <f>B6/B3</f>
        <v>5.016716361786902</v>
      </c>
      <c r="C9" s="1">
        <f>C6/C3</f>
        <v>3.8688687205821597</v>
      </c>
      <c r="D9" s="1">
        <f>D6/D3</f>
        <v>10.70750533866386</v>
      </c>
      <c r="E9" s="1">
        <f>E6/E3</f>
        <v>12.394971555544199</v>
      </c>
      <c r="F9" s="1">
        <f>F6/F3</f>
        <v>16.302995181354564</v>
      </c>
      <c r="J9" s="4">
        <f>B9*0.6</f>
        <v>3.0100298170721413</v>
      </c>
    </row>
    <row r="10" spans="1:6" ht="12.75">
      <c r="A10" s="2" t="s">
        <v>19</v>
      </c>
      <c r="B10" s="1">
        <f>((B5-(B5/(1+B16))))</f>
        <v>150.5014908536071</v>
      </c>
      <c r="C10" s="1">
        <f>((C5-(C5/(1+C16))))</f>
        <v>169.45644996149858</v>
      </c>
      <c r="D10" s="1">
        <f>((D5-(D5/(1+D16))))</f>
        <v>411.1682050046922</v>
      </c>
      <c r="E10" s="1">
        <f>((E5-(E5/(1+E16))))</f>
        <v>438.78199306626465</v>
      </c>
      <c r="F10" s="1">
        <f>((F5-(F5/(1+F16))))</f>
        <v>1173.8156530575288</v>
      </c>
    </row>
    <row r="11" spans="1:6" ht="12.75">
      <c r="A11" s="2" t="s">
        <v>20</v>
      </c>
      <c r="B11" s="1">
        <f>B5-B10</f>
        <v>49.29850914639289</v>
      </c>
      <c r="C11" s="1">
        <f>C5-C10</f>
        <v>37.54355003850142</v>
      </c>
      <c r="D11" s="1">
        <f>D5-D10</f>
        <v>196.63179499530776</v>
      </c>
      <c r="E11" s="1">
        <f>E5-E10</f>
        <v>322.0180069337353</v>
      </c>
      <c r="F11" s="1">
        <f>F5-F10</f>
        <v>297.3843469424712</v>
      </c>
    </row>
    <row r="12" spans="1:6" ht="12.75">
      <c r="A12" s="2" t="s">
        <v>12</v>
      </c>
      <c r="B12" s="1">
        <f>B11/B2</f>
        <v>0.30811568216495555</v>
      </c>
      <c r="C12" s="1">
        <f>C11/C2</f>
        <v>0.23761740530697104</v>
      </c>
      <c r="D12" s="1">
        <f>D11/D2</f>
        <v>0.6576314213889891</v>
      </c>
      <c r="E12" s="1">
        <f>E11/E2</f>
        <v>0.7612718840041024</v>
      </c>
      <c r="F12" s="1">
        <f>F11/F2</f>
        <v>1.001294097449398</v>
      </c>
    </row>
    <row r="13" spans="1:6" ht="12.75">
      <c r="A13" s="2" t="s">
        <v>13</v>
      </c>
      <c r="B13" s="1">
        <f>B10/B3</f>
        <v>3.010029817072142</v>
      </c>
      <c r="C13" s="1">
        <f>C10/C3</f>
        <v>2.3213212323492955</v>
      </c>
      <c r="D13" s="1">
        <f>D10/D3</f>
        <v>6.424503203198316</v>
      </c>
      <c r="E13" s="1">
        <f>E10/E3</f>
        <v>7.43698293332652</v>
      </c>
      <c r="F13" s="1">
        <f>F10/F3</f>
        <v>9.781797108812741</v>
      </c>
    </row>
    <row r="14" spans="1:6" ht="12.75">
      <c r="A14" s="2" t="s">
        <v>4</v>
      </c>
      <c r="B14" s="4">
        <f>(B2*$A$23)/$A$24</f>
        <v>0.7799085714285714</v>
      </c>
      <c r="C14" s="4">
        <f>(C2*$A$23)/$A$24</f>
        <v>0.7701597142857143</v>
      </c>
      <c r="D14" s="4">
        <f>(D2*$A$23)/$A$24</f>
        <v>1.4574541428571428</v>
      </c>
      <c r="E14" s="4">
        <f>(E2*$A$23)/$A$24</f>
        <v>2.0618832857142855</v>
      </c>
      <c r="F14" s="4">
        <f>(F2*$A$23)/$A$24</f>
        <v>1.4477052857142856</v>
      </c>
    </row>
    <row r="15" spans="1:6" ht="12.75">
      <c r="A15" s="2" t="s">
        <v>5</v>
      </c>
      <c r="B15" s="4">
        <f>(B3*$A$25)/$A$24</f>
        <v>2.380952380952381</v>
      </c>
      <c r="C15" s="4">
        <f>(C3*$A$25)/$A$24</f>
        <v>3.4761904761904763</v>
      </c>
      <c r="D15" s="4">
        <f>(D3*$A$25)/$A$24</f>
        <v>3.0476190476190474</v>
      </c>
      <c r="E15" s="4">
        <f>(E3*$A$25)/$A$24</f>
        <v>2.8095238095238093</v>
      </c>
      <c r="F15" s="4">
        <f>(F3*$A$25)/$A$24</f>
        <v>5.714285714285714</v>
      </c>
    </row>
    <row r="16" spans="1:6" ht="12.75">
      <c r="A16" s="2" t="s">
        <v>9</v>
      </c>
      <c r="B16" s="4">
        <f>B15/B14</f>
        <v>3.0528608970038005</v>
      </c>
      <c r="C16" s="4">
        <f>C15/C14</f>
        <v>4.513596870506884</v>
      </c>
      <c r="D16" s="4">
        <f>D15/D14</f>
        <v>2.0910565608908973</v>
      </c>
      <c r="E16" s="4">
        <f>E15/E14</f>
        <v>1.3626007975279373</v>
      </c>
      <c r="F16" s="4">
        <f>F15/F14</f>
        <v>3.9471332809746107</v>
      </c>
    </row>
    <row r="23" ht="12.75">
      <c r="A23">
        <f>3.4121*3</f>
        <v>10.2363</v>
      </c>
    </row>
    <row r="24" ht="12.75">
      <c r="A24">
        <v>2100</v>
      </c>
    </row>
    <row r="25" ht="12.75">
      <c r="A25">
        <v>100</v>
      </c>
    </row>
    <row r="26" ht="12.75">
      <c r="A26">
        <f>A24/A25</f>
        <v>21</v>
      </c>
    </row>
    <row r="27" ht="12.75">
      <c r="A27">
        <f>A24/A23</f>
        <v>205.15225227865537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Sempra Energy Utilities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sdentice</dc:creator>
  <cp:keywords/>
  <dc:description/>
  <cp:lastModifiedBy>sdentice</cp:lastModifiedBy>
  <dcterms:created xsi:type="dcterms:W3CDTF">2008-03-31T03:37:05Z</dcterms:created>
  <dcterms:modified xsi:type="dcterms:W3CDTF">2008-04-30T17:21:57Z</dcterms:modified>
  <cp:category/>
  <cp:version/>
  <cp:contentType/>
  <cp:contentStatus/>
</cp:coreProperties>
</file>