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4.xml" ContentType="application/vnd.openxmlformats-officedocument.drawing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s.utility.pge.com/regrel/CSD/Line_306/Discovery/CalAdvocates/CalAdvocates001/"/>
    </mc:Choice>
  </mc:AlternateContent>
  <xr:revisionPtr revIDLastSave="0" documentId="13_ncr:1_{99FFD6EA-2CE7-4F33-930E-9689FEAE7A40}" xr6:coauthVersionLast="36" xr6:coauthVersionMax="36" xr10:uidLastSave="{00000000-0000-0000-0000-000000000000}"/>
  <bookViews>
    <workbookView xWindow="0" yWindow="600" windowWidth="28800" windowHeight="14175" tabRatio="951" xr2:uid="{E24D8FBD-F8A5-4C29-A840-8BE215D4E45D}"/>
  </bookViews>
  <sheets>
    <sheet name="ATTACHMENT F TABLE 1 RRQ" sheetId="26" r:id="rId1"/>
    <sheet name="A-Gain Loss-revised" sheetId="22" r:id="rId2"/>
    <sheet name="B-Summary" sheetId="17" r:id="rId3"/>
    <sheet name="B1-NBV NTV Detail" sheetId="15" r:id="rId4"/>
    <sheet name="B1.1 - NBV Land &amp; Land Rights" sheetId="27" r:id="rId5"/>
    <sheet name="B1.2 - Fee Property" sheetId="30" r:id="rId6"/>
    <sheet name="B2_AClasses" sheetId="21" r:id="rId7"/>
    <sheet name="B3_Tax Depr Tables" sheetId="18" r:id="rId8"/>
    <sheet name="B4_VINTAGE-TAX" sheetId="19" r:id="rId9"/>
    <sheet name="B5_FED-CA Tax Depr Rates" sheetId="20" r:id="rId10"/>
    <sheet name="C - Deferred Tax" sheetId="16" r:id="rId11"/>
    <sheet name="D - Pre-Tax ROR_Tax Reform" sheetId="2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foo1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_foo1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_foo1" localSheetId="7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_foo1" localSheetId="8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_foo1" localSheetId="9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_foo1" localSheetId="2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_foo1" localSheetId="10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_foo4" localSheetId="4" hidden="1">{"Summary","1",FALSE,"Summary"}</definedName>
    <definedName name="____foo4" localSheetId="5" hidden="1">{"Summary","1",FALSE,"Summary"}</definedName>
    <definedName name="____foo4" localSheetId="7" hidden="1">{"Summary","1",FALSE,"Summary"}</definedName>
    <definedName name="____foo4" localSheetId="8" hidden="1">{"Summary","1",FALSE,"Summary"}</definedName>
    <definedName name="____foo4" localSheetId="9" hidden="1">{"Summary","1",FALSE,"Summary"}</definedName>
    <definedName name="____foo4" localSheetId="2" hidden="1">{"Summary","1",FALSE,"Summary"}</definedName>
    <definedName name="____foo4" localSheetId="10" hidden="1">{"Summary","1",FALSE,"Summary"}</definedName>
    <definedName name="____foo4" hidden="1">{"Summary","1",FALSE,"Summary"}</definedName>
    <definedName name="___foo1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foo1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foo1" localSheetId="7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foo1" localSheetId="8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foo1" localSheetId="9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foo1" localSheetId="2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foo1" localSheetId="10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_foo4" localSheetId="4" hidden="1">{"Summary","1",FALSE,"Summary"}</definedName>
    <definedName name="___foo4" localSheetId="5" hidden="1">{"Summary","1",FALSE,"Summary"}</definedName>
    <definedName name="___foo4" localSheetId="7" hidden="1">{"Summary","1",FALSE,"Summary"}</definedName>
    <definedName name="___foo4" localSheetId="8" hidden="1">{"Summary","1",FALSE,"Summary"}</definedName>
    <definedName name="___foo4" localSheetId="9" hidden="1">{"Summary","1",FALSE,"Summary"}</definedName>
    <definedName name="___foo4" localSheetId="2" hidden="1">{"Summary","1",FALSE,"Summary"}</definedName>
    <definedName name="___foo4" localSheetId="10" hidden="1">{"Summary","1",FALSE,"Summary"}</definedName>
    <definedName name="___foo4" hidden="1">{"Summary","1",FALSE,"Summary"}</definedName>
    <definedName name="__foo1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1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1" localSheetId="7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1" localSheetId="8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1" localSheetId="9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1" localSheetId="2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1" localSheetId="10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localSheetId="4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2" localSheetId="5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localSheetId="4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3" localSheetId="5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localSheetId="4" hidden="1">{"Summary","1",FALSE,"Summary"}</definedName>
    <definedName name="__foo4" localSheetId="5" hidden="1">{"Summary","1",FALSE,"Summary"}</definedName>
    <definedName name="__foo4" localSheetId="7" hidden="1">{"Summary","1",FALSE,"Summary"}</definedName>
    <definedName name="__foo4" localSheetId="8" hidden="1">{"Summary","1",FALSE,"Summary"}</definedName>
    <definedName name="__foo4" localSheetId="9" hidden="1">{"Summary","1",FALSE,"Summary"}</definedName>
    <definedName name="__foo4" localSheetId="2" hidden="1">{"Summary","1",FALSE,"Summary"}</definedName>
    <definedName name="__foo4" localSheetId="10" hidden="1">{"Summary","1",FALSE,"Summary"}</definedName>
    <definedName name="__foo4" hidden="1">{"Summary","1",FALSE,"Summary"}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" localSheetId="4" hidden="1">{#N/A,#N/A,FALSE,"CTC Summary - EOY";#N/A,#N/A,FALSE,"CTC Summary - Wtavg"}</definedName>
    <definedName name="_d" localSheetId="5" hidden="1">{#N/A,#N/A,FALSE,"CTC Summary - EOY";#N/A,#N/A,FALSE,"CTC Summary - Wtavg"}</definedName>
    <definedName name="_d" hidden="1">{#N/A,#N/A,FALSE,"CTC Summary - EOY";#N/A,#N/A,FALSE,"CTC Summary - Wtavg"}</definedName>
    <definedName name="_Fill" localSheetId="1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2" hidden="1">#REF!</definedName>
    <definedName name="_Fill" localSheetId="10" hidden="1">#REF!</definedName>
    <definedName name="_Fill" hidden="1">#REF!</definedName>
    <definedName name="_xlnm._FilterDatabase" localSheetId="3" hidden="1">'B1-NBV NTV Detail'!$A$11:$AI$824</definedName>
    <definedName name="_foo1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1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1" localSheetId="7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1" localSheetId="8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1" localSheetId="9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1" localSheetId="2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1" localSheetId="10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localSheetId="4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2" localSheetId="5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localSheetId="4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3" localSheetId="5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localSheetId="4" hidden="1">{"Summary","1",FALSE,"Summary"}</definedName>
    <definedName name="_foo4" localSheetId="5" hidden="1">{"Summary","1",FALSE,"Summary"}</definedName>
    <definedName name="_foo4" localSheetId="7" hidden="1">{"Summary","1",FALSE,"Summary"}</definedName>
    <definedName name="_foo4" localSheetId="8" hidden="1">{"Summary","1",FALSE,"Summary"}</definedName>
    <definedName name="_foo4" localSheetId="9" hidden="1">{"Summary","1",FALSE,"Summary"}</definedName>
    <definedName name="_foo4" localSheetId="2" hidden="1">{"Summary","1",FALSE,"Summary"}</definedName>
    <definedName name="_foo4" localSheetId="10" hidden="1">{"Summary","1",FALSE,"Summary"}</definedName>
    <definedName name="_foo4" hidden="1">{"Summary","1",FALSE,"Summary"}</definedName>
    <definedName name="_Key1" localSheetId="1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2" hidden="1">#REF!</definedName>
    <definedName name="_Key1" localSheetId="10" hidden="1">#REF!</definedName>
    <definedName name="_Key1" hidden="1">#REF!</definedName>
    <definedName name="_Key2" localSheetId="1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2" hidden="1">#REF!</definedName>
    <definedName name="_Key2" localSheetId="10" hidden="1">#REF!</definedName>
    <definedName name="_Key2" hidden="1">#REF!</definedName>
    <definedName name="_L2" localSheetId="4" hidden="1">{"PI_Data",#N/A,TRUE,"P&amp;I Data"}</definedName>
    <definedName name="_L2" localSheetId="5" hidden="1">{"PI_Data",#N/A,TRUE,"P&amp;I Data"}</definedName>
    <definedName name="_L2" hidden="1">{"PI_Data",#N/A,TRUE,"P&amp;I Data"}</definedName>
    <definedName name="_m2" localSheetId="4" hidden="1">{"PI_Data",#N/A,TRUE,"P&amp;I Data"}</definedName>
    <definedName name="_m2" localSheetId="5" hidden="1">{"PI_Data",#N/A,TRUE,"P&amp;I Data"}</definedName>
    <definedName name="_m2" hidden="1">{"PI_Data",#N/A,TRUE,"P&amp;I Data"}</definedName>
    <definedName name="_Order1" hidden="1">255</definedName>
    <definedName name="_Order2" hidden="1">255</definedName>
    <definedName name="_p2" localSheetId="4" hidden="1">{"PI_Data",#N/A,TRUE,"P&amp;I Data"}</definedName>
    <definedName name="_p2" localSheetId="5" hidden="1">{"PI_Data",#N/A,TRUE,"P&amp;I Data"}</definedName>
    <definedName name="_p2" hidden="1">{"PI_Data",#N/A,TRUE,"P&amp;I Data"}</definedName>
    <definedName name="_Regression_Int" hidden="1">1</definedName>
    <definedName name="_Sort" localSheetId="1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2" hidden="1">#REF!</definedName>
    <definedName name="_Sort" localSheetId="10" hidden="1">#REF!</definedName>
    <definedName name="_Sort" hidden="1">#REF!</definedName>
    <definedName name="_t2" localSheetId="4" hidden="1">{"PI_Data",#N/A,TRUE,"P&amp;I Data"}</definedName>
    <definedName name="_t2" localSheetId="5" hidden="1">{"PI_Data",#N/A,TRUE,"P&amp;I Data"}</definedName>
    <definedName name="_t2" hidden="1">{"PI_Data",#N/A,TRUE,"P&amp;I Data"}</definedName>
    <definedName name="a" localSheetId="4" hidden="1">{#N/A,#N/A,FALSE,"CTC Summary - EOY";#N/A,#N/A,FALSE,"CTC Summary - Wtavg"}</definedName>
    <definedName name="a" localSheetId="5" hidden="1">{#N/A,#N/A,FALSE,"CTC Summary - EOY";#N/A,#N/A,FALSE,"CTC Summary - Wtavg"}</definedName>
    <definedName name="a" localSheetId="7" hidden="1">{#N/A,#N/A,FALSE,"CTC Summary - EOY";#N/A,#N/A,FALSE,"CTC Summary - Wtavg"}</definedName>
    <definedName name="a" localSheetId="8" hidden="1">{#N/A,#N/A,FALSE,"CTC Summary - EOY";#N/A,#N/A,FALSE,"CTC Summary - Wtavg"}</definedName>
    <definedName name="a" localSheetId="9" hidden="1">{#N/A,#N/A,FALSE,"CTC Summary - EOY";#N/A,#N/A,FALSE,"CTC Summary - Wtavg"}</definedName>
    <definedName name="a" localSheetId="2" hidden="1">{#N/A,#N/A,FALSE,"CTC Summary - EOY";#N/A,#N/A,FALSE,"CTC Summary - Wtavg"}</definedName>
    <definedName name="a" localSheetId="10" hidden="1">{#N/A,#N/A,FALSE,"CTC Summary - EOY";#N/A,#N/A,FALSE,"CTC Summary - Wtavg"}</definedName>
    <definedName name="a" hidden="1">{#N/A,#N/A,FALSE,"CTC Summary - EOY";#N/A,#N/A,FALSE,"CTC Summary - Wtavg"}</definedName>
    <definedName name="aa" localSheetId="4" hidden="1">{#N/A,#N/A,FALSE,"CTC Summary - EOY";#N/A,#N/A,FALSE,"CTC Summary - Wtavg"}</definedName>
    <definedName name="aa" localSheetId="5" hidden="1">{#N/A,#N/A,FALSE,"CTC Summary - EOY";#N/A,#N/A,FALSE,"CTC Summary - Wtavg"}</definedName>
    <definedName name="aa" hidden="1">{#N/A,#N/A,FALSE,"CTC Summary - EOY";#N/A,#N/A,FALSE,"CTC Summary - Wtavg"}</definedName>
    <definedName name="ACCELERATED2" localSheetId="4" hidden="1">{#N/A,#N/A,FALSE,"CTC Summary - EOY";#N/A,#N/A,FALSE,"CTC Summary - Wtavg"}</definedName>
    <definedName name="ACCELERATED2" localSheetId="5" hidden="1">{#N/A,#N/A,FALSE,"CTC Summary - EOY";#N/A,#N/A,FALSE,"CTC Summary - Wtavg"}</definedName>
    <definedName name="ACCELERATED2" hidden="1">{#N/A,#N/A,FALSE,"CTC Summary - EOY";#N/A,#N/A,FALSE,"CTC Summary - Wtavg"}</definedName>
    <definedName name="ACCELLERATED1X" localSheetId="4" hidden="1">{#N/A,#N/A,FALSE,"CTC Summary - EOY";#N/A,#N/A,FALSE,"CTC Summary - Wtavg"}</definedName>
    <definedName name="ACCELLERATED1X" localSheetId="5" hidden="1">{#N/A,#N/A,FALSE,"CTC Summary - EOY";#N/A,#N/A,FALSE,"CTC Summary - Wtavg"}</definedName>
    <definedName name="ACCELLERATED1X" hidden="1">{#N/A,#N/A,FALSE,"CTC Summary - EOY";#N/A,#N/A,FALSE,"CTC Summary - Wtavg"}</definedName>
    <definedName name="AccessDatabase" hidden="1">"F:\REGUNIT\GRC99\TAX_ADJ\NEW_EST.mdb"</definedName>
    <definedName name="AnnlXferDate">38264.5315277778</definedName>
    <definedName name="April" localSheetId="4" hidden="1">{#N/A,#N/A,FALSE,"CTC Summary - EOY";#N/A,#N/A,FALSE,"CTC Summary - Wtavg"}</definedName>
    <definedName name="April" localSheetId="5" hidden="1">{#N/A,#N/A,FALSE,"CTC Summary - EOY";#N/A,#N/A,FALSE,"CTC Summary - Wtavg"}</definedName>
    <definedName name="April" localSheetId="7" hidden="1">{#N/A,#N/A,FALSE,"CTC Summary - EOY";#N/A,#N/A,FALSE,"CTC Summary - Wtavg"}</definedName>
    <definedName name="April" localSheetId="8" hidden="1">{#N/A,#N/A,FALSE,"CTC Summary - EOY";#N/A,#N/A,FALSE,"CTC Summary - Wtavg"}</definedName>
    <definedName name="April" localSheetId="9" hidden="1">{#N/A,#N/A,FALSE,"CTC Summary - EOY";#N/A,#N/A,FALSE,"CTC Summary - Wtavg"}</definedName>
    <definedName name="April" localSheetId="2" hidden="1">{#N/A,#N/A,FALSE,"CTC Summary - EOY";#N/A,#N/A,FALSE,"CTC Summary - Wtavg"}</definedName>
    <definedName name="April" localSheetId="10" hidden="1">{#N/A,#N/A,FALSE,"CTC Summary - EOY";#N/A,#N/A,FALSE,"CTC Summary - Wtavg"}</definedName>
    <definedName name="April" hidden="1">{#N/A,#N/A,FALSE,"CTC Summary - EOY";#N/A,#N/A,FALSE,"CTC Summary - Wtavg"}</definedName>
    <definedName name="as" localSheetId="4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as" localSheetId="5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as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AS2DocOpenMode" hidden="1">"AS2DocumentEdit"</definedName>
    <definedName name="asda" localSheetId="4" hidden="1">{#N/A,#N/A,FALSE,"Inputs And Assumptions";#N/A,#N/A,FALSE,"Revenue Allocation";#N/A,#N/A,FALSE,"RSP Surch Allocations";#N/A,#N/A,FALSE,"Generation Calculations";#N/A,#N/A,FALSE,"Test Year 2001 Sales and Revs."}</definedName>
    <definedName name="asda" localSheetId="5" hidden="1">{#N/A,#N/A,FALSE,"Inputs And Assumptions";#N/A,#N/A,FALSE,"Revenue Allocation";#N/A,#N/A,FALSE,"RSP Surch Allocations";#N/A,#N/A,FALSE,"Generation Calculations";#N/A,#N/A,FALSE,"Test Year 2001 Sales and Revs."}</definedName>
    <definedName name="asda" hidden="1">{#N/A,#N/A,FALSE,"Inputs And Assumptions";#N/A,#N/A,FALSE,"Revenue Allocation";#N/A,#N/A,FALSE,"RSP Surch Allocations";#N/A,#N/A,FALSE,"Generation Calculations";#N/A,#N/A,FALSE,"Test Year 2001 Sales and Revs."}</definedName>
    <definedName name="AttrYr1">[1]Headings!$B$13</definedName>
    <definedName name="AttrYr2">[1]Headings!$B$14</definedName>
    <definedName name="August" localSheetId="4" hidden="1">{#N/A,#N/A,FALSE,"CTC Summary - EOY";#N/A,#N/A,FALSE,"CTC Summary - Wtavg"}</definedName>
    <definedName name="August" localSheetId="5" hidden="1">{#N/A,#N/A,FALSE,"CTC Summary - EOY";#N/A,#N/A,FALSE,"CTC Summary - Wtavg"}</definedName>
    <definedName name="August" localSheetId="7" hidden="1">{#N/A,#N/A,FALSE,"CTC Summary - EOY";#N/A,#N/A,FALSE,"CTC Summary - Wtavg"}</definedName>
    <definedName name="August" localSheetId="8" hidden="1">{#N/A,#N/A,FALSE,"CTC Summary - EOY";#N/A,#N/A,FALSE,"CTC Summary - Wtavg"}</definedName>
    <definedName name="August" localSheetId="9" hidden="1">{#N/A,#N/A,FALSE,"CTC Summary - EOY";#N/A,#N/A,FALSE,"CTC Summary - Wtavg"}</definedName>
    <definedName name="August" localSheetId="2" hidden="1">{#N/A,#N/A,FALSE,"CTC Summary - EOY";#N/A,#N/A,FALSE,"CTC Summary - Wtavg"}</definedName>
    <definedName name="August" localSheetId="10" hidden="1">{#N/A,#N/A,FALSE,"CTC Summary - EOY";#N/A,#N/A,FALSE,"CTC Summary - Wtavg"}</definedName>
    <definedName name="August" hidden="1">{#N/A,#N/A,FALSE,"CTC Summary - EOY";#N/A,#N/A,FALSE,"CTC Summary - Wtavg"}</definedName>
    <definedName name="b" localSheetId="4" hidden="1">{#N/A,#N/A,FALSE,"CTC Summary - EOY";#N/A,#N/A,FALSE,"CTC Summary - Wtavg"}</definedName>
    <definedName name="b" localSheetId="5" hidden="1">{#N/A,#N/A,FALSE,"CTC Summary - EOY";#N/A,#N/A,FALSE,"CTC Summary - Wtavg"}</definedName>
    <definedName name="b" localSheetId="7" hidden="1">{#N/A,#N/A,FALSE,"CTC Summary - EOY";#N/A,#N/A,FALSE,"CTC Summary - Wtavg"}</definedName>
    <definedName name="b" localSheetId="8" hidden="1">{#N/A,#N/A,FALSE,"CTC Summary - EOY";#N/A,#N/A,FALSE,"CTC Summary - Wtavg"}</definedName>
    <definedName name="b" localSheetId="9" hidden="1">{#N/A,#N/A,FALSE,"CTC Summary - EOY";#N/A,#N/A,FALSE,"CTC Summary - Wtavg"}</definedName>
    <definedName name="b" localSheetId="2" hidden="1">{#N/A,#N/A,FALSE,"CTC Summary - EOY";#N/A,#N/A,FALSE,"CTC Summary - Wtavg"}</definedName>
    <definedName name="b" localSheetId="10" hidden="1">{#N/A,#N/A,FALSE,"CTC Summary - EOY";#N/A,#N/A,FALSE,"CTC Summary - Wtavg"}</definedName>
    <definedName name="b" hidden="1">{#N/A,#N/A,FALSE,"CTC Summary - EOY";#N/A,#N/A,FALSE,"CTC Summary - Wtavg"}</definedName>
    <definedName name="bb" localSheetId="4" hidden="1">{#N/A,#N/A,FALSE,"CTC Summary - EOY";#N/A,#N/A,FALSE,"CTC Summary - Wtavg"}</definedName>
    <definedName name="bb" localSheetId="5" hidden="1">{#N/A,#N/A,FALSE,"CTC Summary - EOY";#N/A,#N/A,FALSE,"CTC Summary - Wtavg"}</definedName>
    <definedName name="bb" hidden="1">{#N/A,#N/A,FALSE,"CTC Summary - EOY";#N/A,#N/A,FALSE,"CTC Summary - Wtavg"}</definedName>
    <definedName name="Bruce" localSheetId="4" hidden="1">{#N/A,#N/A,FALSE,"Inputs And Assumptions";#N/A,#N/A,FALSE,"Revenue Allocation";#N/A,#N/A,FALSE,"RSP Surch Allocations";#N/A,#N/A,FALSE,"Generation Calculations";#N/A,#N/A,FALSE,"Test Year 2001 Sales and Revs."}</definedName>
    <definedName name="Bruce" localSheetId="5" hidden="1">{#N/A,#N/A,FALSE,"Inputs And Assumptions";#N/A,#N/A,FALSE,"Revenue Allocation";#N/A,#N/A,FALSE,"RSP Surch Allocations";#N/A,#N/A,FALSE,"Generation Calculations";#N/A,#N/A,FALSE,"Test Year 2001 Sales and Revs."}</definedName>
    <definedName name="Bruce" hidden="1">{#N/A,#N/A,FALSE,"Inputs And Assumptions";#N/A,#N/A,FALSE,"Revenue Allocation";#N/A,#N/A,FALSE,"RSP Surch Allocations";#N/A,#N/A,FALSE,"Generation Calculations";#N/A,#N/A,FALSE,"Test Year 2001 Sales and Revs."}</definedName>
    <definedName name="BusinessArea2">[2]Inputs!$B$2</definedName>
    <definedName name="CALIFORNIA">"State"</definedName>
    <definedName name="Case">[3]Choices_Assumptions_Options!$B$21</definedName>
    <definedName name="cc" localSheetId="4" hidden="1">{"PI_Data",#N/A,TRUE,"P&amp;I Data"}</definedName>
    <definedName name="cc" localSheetId="5" hidden="1">{"PI_Data",#N/A,TRUE,"P&amp;I Data"}</definedName>
    <definedName name="cc" hidden="1">{"PI_Data",#N/A,TRUE,"P&amp;I Data"}</definedName>
    <definedName name="CCFT">[3]Choices_Assumptions_Options!$B$12</definedName>
    <definedName name="CIQWBGuid" hidden="1">"5c45d50c-fbb0-4040-9a33-7ec34da71b69"</definedName>
    <definedName name="Company">[3]Choices_Assumptions_Options!$B$19</definedName>
    <definedName name="correct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correct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correc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CTIT" localSheetId="4" hidden="1">{"PI_Data",#N/A,TRUE,"P&amp;I Data"}</definedName>
    <definedName name="CTIT" localSheetId="5" hidden="1">{"PI_Data",#N/A,TRUE,"P&amp;I Data"}</definedName>
    <definedName name="CTIT" hidden="1">{"PI_Data",#N/A,TRUE,"P&amp;I Data"}</definedName>
    <definedName name="d" localSheetId="4" hidden="1">{#N/A,#N/A,FALSE,"CTC Summary - EOY";#N/A,#N/A,FALSE,"CTC Summary - Wtavg"}</definedName>
    <definedName name="d" localSheetId="5" hidden="1">{#N/A,#N/A,FALSE,"CTC Summary - EOY";#N/A,#N/A,FALSE,"CTC Summary - Wtavg"}</definedName>
    <definedName name="d" localSheetId="7" hidden="1">{#N/A,#N/A,FALSE,"CTC Summary - EOY";#N/A,#N/A,FALSE,"CTC Summary - Wtavg"}</definedName>
    <definedName name="d" localSheetId="8" hidden="1">{#N/A,#N/A,FALSE,"CTC Summary - EOY";#N/A,#N/A,FALSE,"CTC Summary - Wtavg"}</definedName>
    <definedName name="d" localSheetId="9" hidden="1">{#N/A,#N/A,FALSE,"CTC Summary - EOY";#N/A,#N/A,FALSE,"CTC Summary - Wtavg"}</definedName>
    <definedName name="d" localSheetId="2" hidden="1">{#N/A,#N/A,FALSE,"CTC Summary - EOY";#N/A,#N/A,FALSE,"CTC Summary - Wtavg"}</definedName>
    <definedName name="d" localSheetId="10" hidden="1">{#N/A,#N/A,FALSE,"CTC Summary - EOY";#N/A,#N/A,FALSE,"CTC Summary - Wtavg"}</definedName>
    <definedName name="d" hidden="1">{#N/A,#N/A,FALSE,"CTC Summary - EOY";#N/A,#N/A,FALSE,"CTC Summary - Wtavg"}</definedName>
    <definedName name="D1_C_col">34</definedName>
    <definedName name="D1_D_col">35</definedName>
    <definedName name="D1_E_col">36</definedName>
    <definedName name="Delta">[1]Headings!$B$6</definedName>
    <definedName name="Department">[3]Inputs!$B$13</definedName>
    <definedName name="e" localSheetId="4" hidden="1">{#N/A,#N/A,FALSE,"CTC Summary - EOY";#N/A,#N/A,FALSE,"CTC Summary - Wtavg"}</definedName>
    <definedName name="e" localSheetId="5" hidden="1">{#N/A,#N/A,FALSE,"CTC Summary - EOY";#N/A,#N/A,FALSE,"CTC Summary - Wtavg"}</definedName>
    <definedName name="e" localSheetId="7" hidden="1">{#N/A,#N/A,FALSE,"CTC Summary - EOY";#N/A,#N/A,FALSE,"CTC Summary - Wtavg"}</definedName>
    <definedName name="e" localSheetId="8" hidden="1">{#N/A,#N/A,FALSE,"CTC Summary - EOY";#N/A,#N/A,FALSE,"CTC Summary - Wtavg"}</definedName>
    <definedName name="e" localSheetId="9" hidden="1">{#N/A,#N/A,FALSE,"CTC Summary - EOY";#N/A,#N/A,FALSE,"CTC Summary - Wtavg"}</definedName>
    <definedName name="e" localSheetId="2" hidden="1">{#N/A,#N/A,FALSE,"CTC Summary - EOY";#N/A,#N/A,FALSE,"CTC Summary - Wtavg"}</definedName>
    <definedName name="e" localSheetId="10" hidden="1">{#N/A,#N/A,FALSE,"CTC Summary - EOY";#N/A,#N/A,FALSE,"CTC Summary - Wtavg"}</definedName>
    <definedName name="e" hidden="1">{#N/A,#N/A,FALSE,"CTC Summary - EOY";#N/A,#N/A,FALSE,"CTC Summary - Wtavg"}</definedName>
    <definedName name="ED" hidden="1">"3W3Y8WU9D4KB8I8XZYLB5WWMT"</definedName>
    <definedName name="ee" localSheetId="4" hidden="1">{"PI_Data",#N/A,TRUE,"P&amp;I Data"}</definedName>
    <definedName name="ee" localSheetId="5" hidden="1">{"PI_Data",#N/A,TRUE,"P&amp;I Data"}</definedName>
    <definedName name="ee" localSheetId="7" hidden="1">{"PI_Data",#N/A,TRUE,"P&amp;I Data"}</definedName>
    <definedName name="ee" localSheetId="8" hidden="1">{"PI_Data",#N/A,TRUE,"P&amp;I Data"}</definedName>
    <definedName name="ee" localSheetId="9" hidden="1">{"PI_Data",#N/A,TRUE,"P&amp;I Data"}</definedName>
    <definedName name="ee" localSheetId="2" hidden="1">{"PI_Data",#N/A,TRUE,"P&amp;I Data"}</definedName>
    <definedName name="ee" localSheetId="10" hidden="1">{"PI_Data",#N/A,TRUE,"P&amp;I Data"}</definedName>
    <definedName name="ee" hidden="1">{"PI_Data",#N/A,TRUE,"P&amp;I Data"}</definedName>
    <definedName name="ef" localSheetId="4" hidden="1">{"PI_Data",#N/A,TRUE,"P&amp;I Data"}</definedName>
    <definedName name="ef" localSheetId="5" hidden="1">{"PI_Data",#N/A,TRUE,"P&amp;I Data"}</definedName>
    <definedName name="ef" hidden="1">{"PI_Data",#N/A,TRUE,"P&amp;I Data"}</definedName>
    <definedName name="EleBusinessArea3">'[4]Case and UCCs'!$D$125</definedName>
    <definedName name="EPMWorkbookOptions_2" hidden="1">"3oXLWJgRd0EEklE8roA5XM/2PlME58ECufFUoxAiDcEJxP5sSOKAiI7V04bWd01UHhjaekyMkO3AcBqCgKbpGmnP/IVDBs+QtP35TQuPUVhEjQOberIetb6E/8pSX5Dx/wmYhfCJp1aRbOMSgmDm2iCF4cHxbXxkvaSGk2V34gh2Jl6DtcWvQn0ounMdB3pddw69MA7zY9VtiGFGB2sZU3/57kP0Zz7qRGgBeSpH8JlpvIocy73VJYaYEBF8"</definedName>
    <definedName name="EPMWorkbookOptions_3" hidden="1">"jXrgxUduhOOK78PaeE92gH3PRWGUCiBfvuPoPcqPATpUK6038tx/FzBeuagONUH5wVN5ws98rBHHaV2nGbbFpBzk3YvYVkUORB2ap9YXud7DYAbeNOQHEEVvHa7ZZmsTrlEdN8dMlavRzeq40WarTnvSBEwLAACd1cxZqxzHMggjA85whkNnCOdjXKhy1LKkzFXAKmv7FEyPCYhP5KMm6JJi3jGry77EWKKqGDh390w+cH3nQgSQPX3bqlZw"</definedName>
    <definedName name="EPMWorkbookOptions_4" hidden="1">"abzx3NktseIOsZNEn9/dw2x56leLPiEq9RbdKFHZReVOlbslKnmolICkS4qh1YoOCE8dUotT7eTvtb6RjpEV/6D30TSH926Htz7mN1ofU2/UJ3A8qdYbDodb36RdbdUhrNIA1jhn3OSaY/YSWl8CYpaoI+P/m7i5gMhi0fG4oLy1BFE0j85alq3XOY47PGtrV5i1MYRZiuJqFv8UnainxARvyQrfcE+JB1dyZA8TwxTMouNxOcW9K5iCoYtH"</definedName>
    <definedName name="EPMWorkbookOptions_5" hidden="1">"V/dGk6Fbrebh1Z29vuqeYJilqamagmyJ1kZYcMb+BWy0a8HmcrK5J6sPf/J41Wiw7G88X3HXl8srBHf2JLJqDJR+SdLcMI8gaV/Xzvj6u359HMUA7m6bdU3VBVMqOklPhkjfUlSlhGMDxz2+GOlS4V93X04RGyimqJ6xjDWur4zFEGZ5KsiyhYclHQsKTtUTojK4imJ2OblrDobSGVO3eX0fwK8QzHK0RjMcKWh60Vl6YkSGQolIGpE62ZO+"</definedName>
    <definedName name="EPMWorkbookOptions_6" hidden="1">"l4hkOFIissuRrlS+E8oP84hudy/pxkBVztjwWte3V01A3NmtiuUHEflhHkHToSQYq0fUM/K0fX083aCI2Yl/f5iFPxZyQoIeoJSJJl+Jp/IOcWdGN+rY2/4p9/Tg/sl4XocTBMOp6qkB9DZnoLODsZ44gwCtnKqeAV7gRnN3ONbdfAUA0zKKYdxo7wuy+ksnuWv8ILwHyAXjGRxC9Lz1sDf+9cvWbfKVg85/M5KLQK0wAAA="</definedName>
    <definedName name="EV__EVCOM_OPTIONS__" hidden="1">8</definedName>
    <definedName name="EV__EXPOPTIONS__" hidden="1">1</definedName>
    <definedName name="EV__LASTREFTIME__" hidden="1">"(GMT-08:00)5/8/2012 1:36:12 PM"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Expenses">[3]Choices_Assumptions_Options!$B$6</definedName>
    <definedName name="FedTxRt">'[5]GasNOL-DTA'!$B$84</definedName>
    <definedName name="FERC" localSheetId="4" hidden="1">{#N/A,#N/A,FALSE,"CTC Summary - EOY";#N/A,#N/A,FALSE,"CTC Summary - Wtavg"}</definedName>
    <definedName name="FERC" localSheetId="5" hidden="1">{#N/A,#N/A,FALSE,"CTC Summary - EOY";#N/A,#N/A,FALSE,"CTC Summary - Wtavg"}</definedName>
    <definedName name="FERC" localSheetId="7" hidden="1">{#N/A,#N/A,FALSE,"CTC Summary - EOY";#N/A,#N/A,FALSE,"CTC Summary - Wtavg"}</definedName>
    <definedName name="FERC" localSheetId="8" hidden="1">{#N/A,#N/A,FALSE,"CTC Summary - EOY";#N/A,#N/A,FALSE,"CTC Summary - Wtavg"}</definedName>
    <definedName name="FERC" localSheetId="9" hidden="1">{#N/A,#N/A,FALSE,"CTC Summary - EOY";#N/A,#N/A,FALSE,"CTC Summary - Wtavg"}</definedName>
    <definedName name="FERC" localSheetId="2" hidden="1">{#N/A,#N/A,FALSE,"CTC Summary - EOY";#N/A,#N/A,FALSE,"CTC Summary - Wtavg"}</definedName>
    <definedName name="FERC" localSheetId="10" hidden="1">{#N/A,#N/A,FALSE,"CTC Summary - EOY";#N/A,#N/A,FALSE,"CTC Summary - Wtavg"}</definedName>
    <definedName name="FERC" hidden="1">{#N/A,#N/A,FALSE,"CTC Summary - EOY";#N/A,#N/A,FALSE,"CTC Summary - Wtavg"}</definedName>
    <definedName name="ff" localSheetId="4" hidden="1">{#N/A,#N/A,FALSE,"CTC Summary - EOY";#N/A,#N/A,FALSE,"CTC Summary - Wtavg"}</definedName>
    <definedName name="ff" localSheetId="5" hidden="1">{#N/A,#N/A,FALSE,"CTC Summary - EOY";#N/A,#N/A,FALSE,"CTC Summary - Wtavg"}</definedName>
    <definedName name="ff" hidden="1">{#N/A,#N/A,FALSE,"CTC Summary - EOY";#N/A,#N/A,FALSE,"CTC Summary - Wtavg"}</definedName>
    <definedName name="fgn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gn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gn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ilterM">"M"</definedName>
    <definedName name="foo" localSheetId="4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" localSheetId="5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" localSheetId="7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" localSheetId="8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" localSheetId="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" localSheetId="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" localSheetId="10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rmsFlowWorkbook" localSheetId="4" hidden="1">#REF!</definedName>
    <definedName name="FormsFlowWorkbook" localSheetId="5" hidden="1">#REF!</definedName>
    <definedName name="FormsFlowWorkbook" hidden="1">#REF!</definedName>
    <definedName name="FuelType">45</definedName>
    <definedName name="GasReport" localSheetId="4" hidden="1">{#N/A,#N/A,FALSE,"CTC Summary - EOY";#N/A,#N/A,FALSE,"CTC Summary - Wtavg"}</definedName>
    <definedName name="GasReport" localSheetId="5" hidden="1">{#N/A,#N/A,FALSE,"CTC Summary - EOY";#N/A,#N/A,FALSE,"CTC Summary - Wtavg"}</definedName>
    <definedName name="GasReport" hidden="1">{#N/A,#N/A,FALSE,"CTC Summary - EOY";#N/A,#N/A,FALSE,"CTC Summary - Wtavg"}</definedName>
    <definedName name="GeoStmPriceCol">27</definedName>
    <definedName name="gg" localSheetId="4" hidden="1">{#N/A,#N/A,FALSE,"CTC Summary - EOY";#N/A,#N/A,FALSE,"CTC Summary - Wtavg"}</definedName>
    <definedName name="gg" localSheetId="5" hidden="1">{#N/A,#N/A,FALSE,"CTC Summary - EOY";#N/A,#N/A,FALSE,"CTC Summary - Wtavg"}</definedName>
    <definedName name="gg" hidden="1">{#N/A,#N/A,FALSE,"CTC Summary - EOY";#N/A,#N/A,FALSE,"CTC Summary - Wtavg"}</definedName>
    <definedName name="gggg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haroldharold" localSheetId="4" hidden="1">{"PI_Data",#N/A,TRUE,"P&amp;I Data"}</definedName>
    <definedName name="haroldharold" localSheetId="5" hidden="1">{"PI_Data",#N/A,TRUE,"P&amp;I Data"}</definedName>
    <definedName name="haroldharold" hidden="1">{"PI_Data",#N/A,TRUE,"P&amp;I Data"}</definedName>
    <definedName name="HeaderLeft">[1]Headings!$B$16</definedName>
    <definedName name="HeaderRight">[1]Headings!$B$17</definedName>
    <definedName name="hh" localSheetId="4" hidden="1">{#N/A,#N/A,FALSE,"CTC Summary - EOY";#N/A,#N/A,FALSE,"CTC Summary - Wtavg"}</definedName>
    <definedName name="hh" localSheetId="5" hidden="1">{#N/A,#N/A,FALSE,"CTC Summary - EOY";#N/A,#N/A,FALSE,"CTC Summary - Wtavg"}</definedName>
    <definedName name="hh" hidden="1">{#N/A,#N/A,FALSE,"CTC Summary - EOY";#N/A,#N/A,FALSE,"CTC Summary - Wtavg"}</definedName>
    <definedName name="hj" localSheetId="4" hidden="1">{"PI_Data",#N/A,TRUE,"P&amp;I Data"}</definedName>
    <definedName name="hj" localSheetId="5" hidden="1">{"PI_Data",#N/A,TRUE,"P&amp;I Data"}</definedName>
    <definedName name="hj" hidden="1">{"PI_Data",#N/A,TRUE,"P&amp;I Data"}</definedName>
    <definedName name="HrlyAvailChargeCol">20</definedName>
    <definedName name="HTM_Control2" localSheetId="4" hidden="1">{"'Summary'!$A$1:$J$24"}</definedName>
    <definedName name="HTM_Control2" localSheetId="5" hidden="1">{"'Summary'!$A$1:$J$24"}</definedName>
    <definedName name="HTM_Control2" hidden="1">{"'Summary'!$A$1:$J$24"}</definedName>
    <definedName name="HTML_CodePage" hidden="1">1252</definedName>
    <definedName name="HTML_Control" localSheetId="4" hidden="1">{"'Summary'!$A$1:$J$24"}</definedName>
    <definedName name="HTML_Control" localSheetId="5" hidden="1">{"'Summary'!$A$1:$J$24"}</definedName>
    <definedName name="HTML_Control" hidden="1">{"'Summary'!$A$1:$J$24"}</definedName>
    <definedName name="HTML_Control2" localSheetId="4" hidden="1">{"'Summary'!$A$1:$J$24"}</definedName>
    <definedName name="HTML_Control2" localSheetId="5" hidden="1">{"'Summary'!$A$1:$J$24"}</definedName>
    <definedName name="HTML_Control2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huh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huh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i" localSheetId="4" hidden="1">{"PI_Data",#N/A,TRUE,"P&amp;I Data"}</definedName>
    <definedName name="i" localSheetId="5" hidden="1">{"PI_Data",#N/A,TRUE,"P&amp;I Data"}</definedName>
    <definedName name="i" hidden="1">{"PI_Data",#N/A,TRUE,"P&amp;I Data"}</definedName>
    <definedName name="ii" localSheetId="4" hidden="1">{"PI_Data",#N/A,TRUE,"P&amp;I Data"}</definedName>
    <definedName name="ii" localSheetId="5" hidden="1">{"PI_Data",#N/A,TRUE,"P&amp;I Data"}</definedName>
    <definedName name="ii" hidden="1">{"PI_Data",#N/A,TRUE,"P&amp;I Data"}</definedName>
    <definedName name="In_thousands__000s">"federal"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41333.9197569444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j" localSheetId="4" hidden="1">{#N/A,#N/A,FALSE,"CTC Summary - EOY";#N/A,#N/A,FALSE,"CTC Summary - Wtavg"}</definedName>
    <definedName name="jj" localSheetId="5" hidden="1">{#N/A,#N/A,FALSE,"CTC Summary - EOY";#N/A,#N/A,FALSE,"CTC Summary - Wtavg"}</definedName>
    <definedName name="jj" hidden="1">{#N/A,#N/A,FALSE,"CTC Summary - EOY";#N/A,#N/A,FALSE,"CTC Summary - Wtavg"}</definedName>
    <definedName name="jk" localSheetId="4" hidden="1">{#N/A,#N/A,FALSE,"CTC Summary - EOY";#N/A,#N/A,FALSE,"CTC Summary - Wtavg"}</definedName>
    <definedName name="jk" localSheetId="5" hidden="1">{#N/A,#N/A,FALSE,"CTC Summary - EOY";#N/A,#N/A,FALSE,"CTC Summary - Wtavg"}</definedName>
    <definedName name="jk" hidden="1">{#N/A,#N/A,FALSE,"CTC Summary - EOY";#N/A,#N/A,FALSE,"CTC Summary - Wtavg"}</definedName>
    <definedName name="July" localSheetId="4" hidden="1">{#N/A,#N/A,FALSE,"CTC Summary - EOY";#N/A,#N/A,FALSE,"CTC Summary - Wtavg"}</definedName>
    <definedName name="July" localSheetId="5" hidden="1">{#N/A,#N/A,FALSE,"CTC Summary - EOY";#N/A,#N/A,FALSE,"CTC Summary - Wtavg"}</definedName>
    <definedName name="July" localSheetId="7" hidden="1">{#N/A,#N/A,FALSE,"CTC Summary - EOY";#N/A,#N/A,FALSE,"CTC Summary - Wtavg"}</definedName>
    <definedName name="July" localSheetId="8" hidden="1">{#N/A,#N/A,FALSE,"CTC Summary - EOY";#N/A,#N/A,FALSE,"CTC Summary - Wtavg"}</definedName>
    <definedName name="July" localSheetId="9" hidden="1">{#N/A,#N/A,FALSE,"CTC Summary - EOY";#N/A,#N/A,FALSE,"CTC Summary - Wtavg"}</definedName>
    <definedName name="July" localSheetId="2" hidden="1">{#N/A,#N/A,FALSE,"CTC Summary - EOY";#N/A,#N/A,FALSE,"CTC Summary - Wtavg"}</definedName>
    <definedName name="July" localSheetId="10" hidden="1">{#N/A,#N/A,FALSE,"CTC Summary - EOY";#N/A,#N/A,FALSE,"CTC Summary - Wtavg"}</definedName>
    <definedName name="July" hidden="1">{#N/A,#N/A,FALSE,"CTC Summary - EOY";#N/A,#N/A,FALSE,"CTC Summary - Wtavg"}</definedName>
    <definedName name="June" localSheetId="4" hidden="1">{#N/A,#N/A,FALSE,"CTC Summary - EOY";#N/A,#N/A,FALSE,"CTC Summary - Wtavg"}</definedName>
    <definedName name="June" localSheetId="5" hidden="1">{#N/A,#N/A,FALSE,"CTC Summary - EOY";#N/A,#N/A,FALSE,"CTC Summary - Wtavg"}</definedName>
    <definedName name="June" localSheetId="7" hidden="1">{#N/A,#N/A,FALSE,"CTC Summary - EOY";#N/A,#N/A,FALSE,"CTC Summary - Wtavg"}</definedName>
    <definedName name="June" localSheetId="8" hidden="1">{#N/A,#N/A,FALSE,"CTC Summary - EOY";#N/A,#N/A,FALSE,"CTC Summary - Wtavg"}</definedName>
    <definedName name="June" localSheetId="9" hidden="1">{#N/A,#N/A,FALSE,"CTC Summary - EOY";#N/A,#N/A,FALSE,"CTC Summary - Wtavg"}</definedName>
    <definedName name="June" localSheetId="2" hidden="1">{#N/A,#N/A,FALSE,"CTC Summary - EOY";#N/A,#N/A,FALSE,"CTC Summary - Wtavg"}</definedName>
    <definedName name="June" localSheetId="10" hidden="1">{#N/A,#N/A,FALSE,"CTC Summary - EOY";#N/A,#N/A,FALSE,"CTC Summary - Wtavg"}</definedName>
    <definedName name="June" hidden="1">{#N/A,#N/A,FALSE,"CTC Summary - EOY";#N/A,#N/A,FALSE,"CTC Summary - Wtavg"}</definedName>
    <definedName name="junk" hidden="1">"S:\23150\06RET\Transformation\"</definedName>
    <definedName name="junk1" hidden="1">"Will Kane"</definedName>
    <definedName name="kk" localSheetId="4" hidden="1">{#N/A,#N/A,FALSE,"CTC Summary - EOY";#N/A,#N/A,FALSE,"CTC Summary - Wtavg"}</definedName>
    <definedName name="kk" localSheetId="5" hidden="1">{#N/A,#N/A,FALSE,"CTC Summary - EOY";#N/A,#N/A,FALSE,"CTC Summary - Wtavg"}</definedName>
    <definedName name="kk" hidden="1">{#N/A,#N/A,FALSE,"CTC Summary - EOY";#N/A,#N/A,FALSE,"CTC Summary - Wtavg"}</definedName>
    <definedName name="L" localSheetId="4" hidden="1">{"PI_Data",#N/A,TRUE,"P&amp;I Data"}</definedName>
    <definedName name="L" localSheetId="5" hidden="1">{"PI_Data",#N/A,TRUE,"P&amp;I Data"}</definedName>
    <definedName name="L" localSheetId="7" hidden="1">{"PI_Data",#N/A,TRUE,"P&amp;I Data"}</definedName>
    <definedName name="L" localSheetId="8" hidden="1">{"PI_Data",#N/A,TRUE,"P&amp;I Data"}</definedName>
    <definedName name="L" localSheetId="9" hidden="1">{"PI_Data",#N/A,TRUE,"P&amp;I Data"}</definedName>
    <definedName name="L" localSheetId="2" hidden="1">{"PI_Data",#N/A,TRUE,"P&amp;I Data"}</definedName>
    <definedName name="L" localSheetId="10" hidden="1">{"PI_Data",#N/A,TRUE,"P&amp;I Data"}</definedName>
    <definedName name="L" hidden="1">{"PI_Data",#N/A,TRUE,"P&amp;I Data"}</definedName>
    <definedName name="L2X" localSheetId="4" hidden="1">{"PI_Data",#N/A,TRUE,"P&amp;I Data"}</definedName>
    <definedName name="L2X" localSheetId="5" hidden="1">{"PI_Data",#N/A,TRUE,"P&amp;I Data"}</definedName>
    <definedName name="L2X" hidden="1">{"PI_Data",#N/A,TRUE,"P&amp;I Data"}</definedName>
    <definedName name="lkpUCC">[6]lkpUCC!$A$2:$F$78</definedName>
    <definedName name="LL" localSheetId="4" hidden="1">{"PI_Data",#N/A,TRUE,"P&amp;I Data"}</definedName>
    <definedName name="LL" localSheetId="5" hidden="1">{"PI_Data",#N/A,TRUE,"P&amp;I Data"}</definedName>
    <definedName name="LL" hidden="1">{"PI_Data",#N/A,TRUE,"P&amp;I Data"}</definedName>
    <definedName name="m" localSheetId="4" hidden="1">{"PI_Data",#N/A,TRUE,"P&amp;I Data"}</definedName>
    <definedName name="m" localSheetId="5" hidden="1">{"PI_Data",#N/A,TRUE,"P&amp;I Data"}</definedName>
    <definedName name="m" hidden="1">{"PI_Data",#N/A,TRUE,"P&amp;I Data"}</definedName>
    <definedName name="M2X" localSheetId="4" hidden="1">{"PI_Data",#N/A,TRUE,"P&amp;I Data"}</definedName>
    <definedName name="M2X" localSheetId="5" hidden="1">{"PI_Data",#N/A,TRUE,"P&amp;I Data"}</definedName>
    <definedName name="M2X" hidden="1">{"PI_Data",#N/A,TRUE,"P&amp;I Data"}</definedName>
    <definedName name="MaxGenCol">18</definedName>
    <definedName name="MaxMonthMWh">48</definedName>
    <definedName name="MaxServHrs">19</definedName>
    <definedName name="May" localSheetId="4" hidden="1">{#N/A,#N/A,FALSE,"CTC Summary - EOY";#N/A,#N/A,FALSE,"CTC Summary - Wtavg"}</definedName>
    <definedName name="May" localSheetId="5" hidden="1">{#N/A,#N/A,FALSE,"CTC Summary - EOY";#N/A,#N/A,FALSE,"CTC Summary - Wtavg"}</definedName>
    <definedName name="May" localSheetId="7" hidden="1">{#N/A,#N/A,FALSE,"CTC Summary - EOY";#N/A,#N/A,FALSE,"CTC Summary - Wtavg"}</definedName>
    <definedName name="May" localSheetId="8" hidden="1">{#N/A,#N/A,FALSE,"CTC Summary - EOY";#N/A,#N/A,FALSE,"CTC Summary - Wtavg"}</definedName>
    <definedName name="May" localSheetId="9" hidden="1">{#N/A,#N/A,FALSE,"CTC Summary - EOY";#N/A,#N/A,FALSE,"CTC Summary - Wtavg"}</definedName>
    <definedName name="May" localSheetId="2" hidden="1">{#N/A,#N/A,FALSE,"CTC Summary - EOY";#N/A,#N/A,FALSE,"CTC Summary - Wtavg"}</definedName>
    <definedName name="May" localSheetId="10" hidden="1">{#N/A,#N/A,FALSE,"CTC Summary - EOY";#N/A,#N/A,FALSE,"CTC Summary - Wtavg"}</definedName>
    <definedName name="May" hidden="1">{#N/A,#N/A,FALSE,"CTC Summary - EOY";#N/A,#N/A,FALSE,"CTC Summary - Wtavg"}</definedName>
    <definedName name="MEWarning" hidden="1">1</definedName>
    <definedName name="minimum_test_to_build_application_ratio">0.4</definedName>
    <definedName name="MM" localSheetId="4" hidden="1">{"PI_Data",#N/A,TRUE,"P&amp;I Data"}</definedName>
    <definedName name="MM" localSheetId="5" hidden="1">{"PI_Data",#N/A,TRUE,"P&amp;I Data"}</definedName>
    <definedName name="MM" hidden="1">{"PI_Data",#N/A,TRUE,"P&amp;I Data"}</definedName>
    <definedName name="MotoringPowerCol">41</definedName>
    <definedName name="n" localSheetId="4" hidden="1">{#N/A,#N/A,FALSE,"Inputs And Assumptions";#N/A,#N/A,FALSE,"Revenue Allocation";#N/A,#N/A,FALSE,"RSP Surch Allocations";#N/A,#N/A,FALSE,"Generation Calculations";#N/A,#N/A,FALSE,"Test Year 2001 Sales and Revs."}</definedName>
    <definedName name="n" localSheetId="5" hidden="1">{#N/A,#N/A,FALSE,"Inputs And Assumptions";#N/A,#N/A,FALSE,"Revenue Allocation";#N/A,#N/A,FALSE,"RSP Surch Allocations";#N/A,#N/A,FALSE,"Generation Calculations";#N/A,#N/A,FALSE,"Test Year 2001 Sales and Revs."}</definedName>
    <definedName name="n" hidden="1">{#N/A,#N/A,FALSE,"Inputs And Assumptions";#N/A,#N/A,FALSE,"Revenue Allocation";#N/A,#N/A,FALSE,"RSP Surch Allocations";#N/A,#N/A,FALSE,"Generation Calculations";#N/A,#N/A,FALSE,"Test Year 2001 Sales and Revs."}</definedName>
    <definedName name="New" localSheetId="4" hidden="1">{#N/A,#N/A,FALSE,"CTC Summary - EOY";#N/A,#N/A,FALSE,"CTC Summary - Wtavg"}</definedName>
    <definedName name="New" localSheetId="5" hidden="1">{#N/A,#N/A,FALSE,"CTC Summary - EOY";#N/A,#N/A,FALSE,"CTC Summary - Wtavg"}</definedName>
    <definedName name="New" localSheetId="7" hidden="1">{#N/A,#N/A,FALSE,"CTC Summary - EOY";#N/A,#N/A,FALSE,"CTC Summary - Wtavg"}</definedName>
    <definedName name="New" localSheetId="8" hidden="1">{#N/A,#N/A,FALSE,"CTC Summary - EOY";#N/A,#N/A,FALSE,"CTC Summary - Wtavg"}</definedName>
    <definedName name="New" localSheetId="9" hidden="1">{#N/A,#N/A,FALSE,"CTC Summary - EOY";#N/A,#N/A,FALSE,"CTC Summary - Wtavg"}</definedName>
    <definedName name="New" localSheetId="2" hidden="1">{#N/A,#N/A,FALSE,"CTC Summary - EOY";#N/A,#N/A,FALSE,"CTC Summary - Wtavg"}</definedName>
    <definedName name="New" localSheetId="10" hidden="1">{#N/A,#N/A,FALSE,"CTC Summary - EOY";#N/A,#N/A,FALSE,"CTC Summary - Wtavg"}</definedName>
    <definedName name="New" hidden="1">{#N/A,#N/A,FALSE,"CTC Summary - EOY";#N/A,#N/A,FALSE,"CTC Summary - Wtavg"}</definedName>
    <definedName name="newSAPBEXwbID" hidden="1">"3ZELFBM5D9OOP0F81BKIMUZP1"</definedName>
    <definedName name="nj" localSheetId="4" hidden="1">{#N/A,#N/A,FALSE,"CTC Summary - EOY";#N/A,#N/A,FALSE,"CTC Summary - Wtavg"}</definedName>
    <definedName name="nj" localSheetId="5" hidden="1">{#N/A,#N/A,FALSE,"CTC Summary - EOY";#N/A,#N/A,FALSE,"CTC Summary - Wtavg"}</definedName>
    <definedName name="nj" hidden="1">{#N/A,#N/A,FALSE,"CTC Summary - EOY";#N/A,#N/A,FALSE,"CTC Summary - Wtavg"}</definedName>
    <definedName name="nn" localSheetId="4" hidden="1">{"PI_Data",#N/A,TRUE,"P&amp;I Data"}</definedName>
    <definedName name="nn" localSheetId="5" hidden="1">{"PI_Data",#N/A,TRUE,"P&amp;I Data"}</definedName>
    <definedName name="nn" hidden="1">{"PI_Data",#N/A,TRUE,"P&amp;I Data"}</definedName>
    <definedName name="Note">"* (Amount requiring additional detail) Included within each Priority Category"</definedName>
    <definedName name="OnOffPeakMonthlyData">"OnOffPeakMonthlyData!R1C1:R3690C30"</definedName>
    <definedName name="oo" localSheetId="4" hidden="1">{#N/A,#N/A,FALSE,"CTC Summary - EOY";#N/A,#N/A,FALSE,"CTC Summary - Wtavg"}</definedName>
    <definedName name="oo" localSheetId="5" hidden="1">{#N/A,#N/A,FALSE,"CTC Summary - EOY";#N/A,#N/A,FALSE,"CTC Summary - Wtavg"}</definedName>
    <definedName name="oo" hidden="1">{#N/A,#N/A,FALSE,"CTC Summary - EOY";#N/A,#N/A,FALSE,"CTC Summary - Wtavg"}</definedName>
    <definedName name="p" localSheetId="4" hidden="1">{"PI_Data",#N/A,TRUE,"P&amp;I Data"}</definedName>
    <definedName name="p" localSheetId="5" hidden="1">{"PI_Data",#N/A,TRUE,"P&amp;I Data"}</definedName>
    <definedName name="p" localSheetId="7" hidden="1">{"PI_Data",#N/A,TRUE,"P&amp;I Data"}</definedName>
    <definedName name="p" localSheetId="8" hidden="1">{"PI_Data",#N/A,TRUE,"P&amp;I Data"}</definedName>
    <definedName name="p" localSheetId="9" hidden="1">{"PI_Data",#N/A,TRUE,"P&amp;I Data"}</definedName>
    <definedName name="p" localSheetId="2" hidden="1">{"PI_Data",#N/A,TRUE,"P&amp;I Data"}</definedName>
    <definedName name="p" localSheetId="10" hidden="1">{"PI_Data",#N/A,TRUE,"P&amp;I Data"}</definedName>
    <definedName name="p" hidden="1">{"PI_Data",#N/A,TRUE,"P&amp;I Data"}</definedName>
    <definedName name="P2X" localSheetId="4" hidden="1">{"PI_Data",#N/A,TRUE,"P&amp;I Data"}</definedName>
    <definedName name="P2X" localSheetId="5" hidden="1">{"PI_Data",#N/A,TRUE,"P&amp;I Data"}</definedName>
    <definedName name="P2X" hidden="1">{"PI_Data",#N/A,TRUE,"P&amp;I Data"}</definedName>
    <definedName name="PDA">"Prioritization Discussion Amount*"</definedName>
    <definedName name="PGE_FTyp">45</definedName>
    <definedName name="PIX" localSheetId="4" hidden="1">{"PI_Data",#N/A,TRUE,"P&amp;I Data"}</definedName>
    <definedName name="PIX" localSheetId="5" hidden="1">{"PI_Data",#N/A,TRUE,"P&amp;I Data"}</definedName>
    <definedName name="PIX" hidden="1">{"PI_Data",#N/A,TRUE,"P&amp;I Data"}</definedName>
    <definedName name="PosSumMonthlyData">"PosSumMonthlyData!R1C1:R3690C11"</definedName>
    <definedName name="PostDate">38357.5694560185</definedName>
    <definedName name="PP" localSheetId="4" hidden="1">{"PI_Data",#N/A,TRUE,"P&amp;I Data"}</definedName>
    <definedName name="PP" localSheetId="5" hidden="1">{"PI_Data",#N/A,TRUE,"P&amp;I Data"}</definedName>
    <definedName name="PP" hidden="1">{"PI_Data",#N/A,TRUE,"P&amp;I Data"}</definedName>
    <definedName name="ppppppppppppppppppppppppppppppp" localSheetId="4" hidden="1">{"PI_Data",#N/A,TRUE,"P&amp;I Data"}</definedName>
    <definedName name="ppppppppppppppppppppppppppppppp" localSheetId="5" hidden="1">{"PI_Data",#N/A,TRUE,"P&amp;I Data"}</definedName>
    <definedName name="ppppppppppppppppppppppppppppppp" hidden="1">{"PI_Data",#N/A,TRUE,"P&amp;I Data"}</definedName>
    <definedName name="Prepaid_startup_cost_col">29</definedName>
    <definedName name="q" localSheetId="4" hidden="1">{"'Summary'!$A$1:$J$24"}</definedName>
    <definedName name="q" localSheetId="5" hidden="1">{"'Summary'!$A$1:$J$24"}</definedName>
    <definedName name="q" hidden="1">{"'Summary'!$A$1:$J$24"}</definedName>
    <definedName name="qwer" localSheetId="4" hidden="1">{"PI_Data",#N/A,TRUE,"P&amp;I Data"}</definedName>
    <definedName name="qwer" localSheetId="5" hidden="1">{"PI_Data",#N/A,TRUE,"P&amp;I Data"}</definedName>
    <definedName name="qwer" localSheetId="7" hidden="1">{"PI_Data",#N/A,TRUE,"P&amp;I Data"}</definedName>
    <definedName name="qwer" localSheetId="8" hidden="1">{"PI_Data",#N/A,TRUE,"P&amp;I Data"}</definedName>
    <definedName name="qwer" localSheetId="9" hidden="1">{"PI_Data",#N/A,TRUE,"P&amp;I Data"}</definedName>
    <definedName name="qwer" localSheetId="2" hidden="1">{"PI_Data",#N/A,TRUE,"P&amp;I Data"}</definedName>
    <definedName name="qwer" localSheetId="10" hidden="1">{"PI_Data",#N/A,TRUE,"P&amp;I Data"}</definedName>
    <definedName name="qwer" hidden="1">{"PI_Data",#N/A,TRUE,"P&amp;I Data"}</definedName>
    <definedName name="QWER1" localSheetId="4" hidden="1">{"PI_Data",#N/A,TRUE,"P&amp;I Data"}</definedName>
    <definedName name="QWER1" localSheetId="5" hidden="1">{"PI_Data",#N/A,TRUE,"P&amp;I Data"}</definedName>
    <definedName name="QWER1" hidden="1">{"PI_Data",#N/A,TRUE,"P&amp;I Data"}</definedName>
    <definedName name="qwer2" localSheetId="4" hidden="1">{"PI_Data",#N/A,TRUE,"P&amp;I Data"}</definedName>
    <definedName name="qwer2" localSheetId="5" hidden="1">{"PI_Data",#N/A,TRUE,"P&amp;I Data"}</definedName>
    <definedName name="qwer2" hidden="1">{"PI_Data",#N/A,TRUE,"P&amp;I Data"}</definedName>
    <definedName name="QWERX" localSheetId="4" hidden="1">{"PI_Data",#N/A,TRUE,"P&amp;I Data"}</definedName>
    <definedName name="QWERX" localSheetId="5" hidden="1">{"PI_Data",#N/A,TRUE,"P&amp;I Data"}</definedName>
    <definedName name="QWERX" hidden="1">{"PI_Data",#N/A,TRUE,"P&amp;I Data"}</definedName>
    <definedName name="RampRateCol">14</definedName>
    <definedName name="RecordDR">OFFSET([7]Inputs!$A$150,0,0,COUNTA([7]Inputs!$A$150:$D$2204),4)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howRiskWindowAtEndOfSimulation">TRUE</definedName>
    <definedName name="RiskStandardRecalc" hidden="1">1</definedName>
    <definedName name="RiskStatFunctionsUpdateFreq">1</definedName>
    <definedName name="RiskTemplateSheetName">"myTemplate"</definedName>
    <definedName name="RiskUpdateDisplay" hidden="1">TRUE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FALSE</definedName>
    <definedName name="RmrAsRegRateCol">28</definedName>
    <definedName name="RmrAsRRRateCol">32</definedName>
    <definedName name="RmrAsSpinRateCol">29</definedName>
    <definedName name="rr" localSheetId="4" hidden="1">{"PI_Data",#N/A,TRUE,"P&amp;I Data"}</definedName>
    <definedName name="rr" localSheetId="5" hidden="1">{"PI_Data",#N/A,TRUE,"P&amp;I Data"}</definedName>
    <definedName name="rr" hidden="1">{"PI_Data",#N/A,TRUE,"P&amp;I Data"}</definedName>
    <definedName name="s" localSheetId="4" hidden="1">{#N/A,#N/A,FALSE,"Inputs And Assumptions";#N/A,#N/A,FALSE,"Revenue Allocation";#N/A,#N/A,FALSE,"RSP Surch Allocations";#N/A,#N/A,FALSE,"Generation Calculations";#N/A,#N/A,FALSE,"Test Year 2001 Sales and Revs."}</definedName>
    <definedName name="s" localSheetId="5" hidden="1">{#N/A,#N/A,FALSE,"Inputs And Assumptions";#N/A,#N/A,FALSE,"Revenue Allocation";#N/A,#N/A,FALSE,"RSP Surch Allocations";#N/A,#N/A,FALSE,"Generation Calculations";#N/A,#N/A,FALSE,"Test Year 2001 Sales and Revs."}</definedName>
    <definedName name="s" hidden="1">{#N/A,#N/A,FALSE,"Inputs And Assumptions";#N/A,#N/A,FALSE,"Revenue Allocation";#N/A,#N/A,FALSE,"RSP Surch Allocations";#N/A,#N/A,FALSE,"Generation Calculations";#N/A,#N/A,FALSE,"Test Year 2001 Sales and Revs."}</definedName>
    <definedName name="sa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sa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sa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SAP" hidden="1">27</definedName>
    <definedName name="SAPBEXdnldView" hidden="1">"49BGT7GXT9EX51LLJXMJKZ8Y6"</definedName>
    <definedName name="SAPBEXhrIndnt" hidden="1">1</definedName>
    <definedName name="SAPBEXrevision" hidden="1">0</definedName>
    <definedName name="SAPBEXsysID" hidden="1">"BPR"</definedName>
    <definedName name="SAPBEXwbID" hidden="1">"3YTSLDJPDBUZT7N2RZBL3HRUD"</definedName>
    <definedName name="SAPBEXwbID2" hidden="1">"43PJT8J5QINLSBNFYJLE3ZU45"</definedName>
    <definedName name="SAPEXwbID1" hidden="1">"471C2VSNPC28U9XYPMV2AOH11"</definedName>
    <definedName name="sds" localSheetId="4" hidden="1">{"Summary","1",FALSE,"Summary"}</definedName>
    <definedName name="sds" localSheetId="5" hidden="1">{"Summary","1",FALSE,"Summary"}</definedName>
    <definedName name="sds" localSheetId="7" hidden="1">{"Summary","1",FALSE,"Summary"}</definedName>
    <definedName name="sds" localSheetId="8" hidden="1">{"Summary","1",FALSE,"Summary"}</definedName>
    <definedName name="sds" localSheetId="9" hidden="1">{"Summary","1",FALSE,"Summary"}</definedName>
    <definedName name="sds" localSheetId="2" hidden="1">{"Summary","1",FALSE,"Summary"}</definedName>
    <definedName name="sds" localSheetId="10" hidden="1">{"Summary","1",FALSE,"Summary"}</definedName>
    <definedName name="sds" hidden="1">{"Summary","1",FALSE,"Summary"}</definedName>
    <definedName name="sdsb" localSheetId="4" hidden="1">{"Summary","1",FALSE,"Summary"}</definedName>
    <definedName name="sdsb" localSheetId="5" hidden="1">{"Summary","1",FALSE,"Summary"}</definedName>
    <definedName name="sdsb" localSheetId="7" hidden="1">{"Summary","1",FALSE,"Summary"}</definedName>
    <definedName name="sdsb" localSheetId="8" hidden="1">{"Summary","1",FALSE,"Summary"}</definedName>
    <definedName name="sdsb" localSheetId="9" hidden="1">{"Summary","1",FALSE,"Summary"}</definedName>
    <definedName name="sdsb" localSheetId="2" hidden="1">{"Summary","1",FALSE,"Summary"}</definedName>
    <definedName name="sdsb" localSheetId="10" hidden="1">{"Summary","1",FALSE,"Summary"}</definedName>
    <definedName name="sdsb" hidden="1">{"Summary","1",FALSE,"Summary"}</definedName>
    <definedName name="sencount" hidden="1">1</definedName>
    <definedName name="sfas" localSheetId="4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fas" localSheetId="5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fas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olver_lin" hidden="1">0</definedName>
    <definedName name="solver_num" hidden="1">0</definedName>
    <definedName name="solver_opt" localSheetId="1" hidden="1">#REF!</definedName>
    <definedName name="solver_opt" localSheetId="7" hidden="1">#REF!</definedName>
    <definedName name="solver_opt" localSheetId="8" hidden="1">#REF!</definedName>
    <definedName name="solver_opt" localSheetId="9" hidden="1">#REF!</definedName>
    <definedName name="solver_opt" localSheetId="2" hidden="1">#REF!</definedName>
    <definedName name="solver_opt" localSheetId="10" hidden="1">#REF!</definedName>
    <definedName name="solver_opt" hidden="1">#REF!</definedName>
    <definedName name="solver_typ" hidden="1">1</definedName>
    <definedName name="solver_val" hidden="1">0</definedName>
    <definedName name="SPWS_WBID">"368E718B-E1E9-11D2-B734-0090271C9EC2"</definedName>
    <definedName name="SPWS_WSID">"368E718F-E1E9-11D2-B734-0090271C9EC2"</definedName>
    <definedName name="ssd" localSheetId="4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localSheetId="5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localSheetId="7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localSheetId="8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localSheetId="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localSheetId="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localSheetId="10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localSheetId="4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localSheetId="5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localSheetId="7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localSheetId="8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localSheetId="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localSheetId="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localSheetId="10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s" localSheetId="4" hidden="1">{"summary",#N/A,TRUE,"Coal Inventory Summary";"view 1",#N/A,TRUE,"Coal Inv. By Station";"view 2",#N/A,TRUE,"Coal inv by sta 2";"view 3",#N/A,TRUE,"Coal inv by sta 3";"oil",#N/A,TRUE,"Oil Purchases"}</definedName>
    <definedName name="sss" localSheetId="5" hidden="1">{"summary",#N/A,TRUE,"Coal Inventory Summary";"view 1",#N/A,TRUE,"Coal Inv. By Station";"view 2",#N/A,TRUE,"Coal inv by sta 2";"view 3",#N/A,TRUE,"Coal inv by sta 3";"oil",#N/A,TRUE,"Oil Purchases"}</definedName>
    <definedName name="sss" hidden="1">{"summary",#N/A,TRUE,"Coal Inventory Summary";"view 1",#N/A,TRUE,"Coal Inv. By Station";"view 2",#N/A,TRUE,"Coal inv by sta 2";"view 3",#N/A,TRUE,"Coal inv by sta 3";"oil",#N/A,TRUE,"Oil Purchases"}</definedName>
    <definedName name="Startup_leadtime_gt_72hr_col">38</definedName>
    <definedName name="Startup_leadtime_lt_72_gt_8hr_col">39</definedName>
    <definedName name="SummerCapacityCol">2</definedName>
    <definedName name="Support" localSheetId="4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Support" localSheetId="5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localSheetId="4" hidden="1">{"PI_Data",#N/A,TRUE,"P&amp;I Data"}</definedName>
    <definedName name="T" localSheetId="5" hidden="1">{"PI_Data",#N/A,TRUE,"P&amp;I Data"}</definedName>
    <definedName name="T" localSheetId="7" hidden="1">{"PI_Data",#N/A,TRUE,"P&amp;I Data"}</definedName>
    <definedName name="T" localSheetId="8" hidden="1">{"PI_Data",#N/A,TRUE,"P&amp;I Data"}</definedName>
    <definedName name="T" localSheetId="9" hidden="1">{"PI_Data",#N/A,TRUE,"P&amp;I Data"}</definedName>
    <definedName name="T" localSheetId="2" hidden="1">{"PI_Data",#N/A,TRUE,"P&amp;I Data"}</definedName>
    <definedName name="T" localSheetId="10" hidden="1">{"PI_Data",#N/A,TRUE,"P&amp;I Data"}</definedName>
    <definedName name="T" hidden="1">{"PI_Data",#N/A,TRUE,"P&amp;I Data"}</definedName>
    <definedName name="T2X" localSheetId="4" hidden="1">{"PI_Data",#N/A,TRUE,"P&amp;I Data"}</definedName>
    <definedName name="T2X" localSheetId="5" hidden="1">{"PI_Data",#N/A,TRUE,"P&amp;I Data"}</definedName>
    <definedName name="T2X" hidden="1">{"PI_Data",#N/A,TRUE,"P&amp;I Data"}</definedName>
    <definedName name="TechDes">47</definedName>
    <definedName name="TestYr">[1]Headings!$B$12</definedName>
    <definedName name="text">"($ in '000s)"</definedName>
    <definedName name="textDateBW">RIGHT('[8]BW Report Asset List (SAP-2)'!$F$19,9)</definedName>
    <definedName name="TP_Footer_Path" hidden="1">"S:\23150\05RET\exec calcs\Chinn\"</definedName>
    <definedName name="TP_Footer_User" hidden="1">"CORBINP"</definedName>
    <definedName name="TP_Footer_Version" hidden="1">"v3.00"</definedName>
    <definedName name="treeList" hidden="1">"01000000000000000000000000000000000000000000000000000000000000000000000000000000000000000000000000000000000000000000000000000000000000000000000000000000000000000000000000000000000000000000000000000000"</definedName>
    <definedName name="TT" localSheetId="4" hidden="1">{"PI_Data",#N/A,TRUE,"P&amp;I Data"}</definedName>
    <definedName name="TT" localSheetId="5" hidden="1">{"PI_Data",#N/A,TRUE,"P&amp;I Data"}</definedName>
    <definedName name="TT" hidden="1">{"PI_Data",#N/A,TRUE,"P&amp;I Data"}</definedName>
    <definedName name="ttttttttttttttttttttttaaaaaaaaaaaa" localSheetId="4" hidden="1">{"PI_Data",#N/A,TRUE,"P&amp;I Data"}</definedName>
    <definedName name="ttttttttttttttttttttttaaaaaaaaaaaa" localSheetId="5" hidden="1">{"PI_Data",#N/A,TRUE,"P&amp;I Data"}</definedName>
    <definedName name="ttttttttttttttttttttttaaaaaaaaaaaa" hidden="1">{"PI_Data",#N/A,TRUE,"P&amp;I Data"}</definedName>
    <definedName name="txtMillions">"($ in Millions)"</definedName>
    <definedName name="txtThousands">"($ in Thousands)"</definedName>
    <definedName name="UCC_500" hidden="1">'[9]1_1'!$Z$78:$AA$92</definedName>
    <definedName name="UCC_510" hidden="1">'[9]1_1'!$Z$78:$AB$83</definedName>
    <definedName name="UCC_800" hidden="1">'[9]1_1'!$Y$48:$Z$97</definedName>
    <definedName name="UCC_801" hidden="1">'[9]1_1'!$Z$54:$AB$74</definedName>
    <definedName name="UCC_802" hidden="1">'[9]1_1'!$Z$78:$AC$97</definedName>
    <definedName name="UnitCondition">!$B$1</definedName>
    <definedName name="UnitSumMonthlyData">"UnitSumMonthlyData!R1C1:R1377C31"</definedName>
    <definedName name="UP_MW">43</definedName>
    <definedName name="UP_Percent">42</definedName>
    <definedName name="uu" localSheetId="4" hidden="1">{"PI_Data",#N/A,TRUE,"P&amp;I Data"}</definedName>
    <definedName name="uu" localSheetId="5" hidden="1">{"PI_Data",#N/A,TRUE,"P&amp;I Data"}</definedName>
    <definedName name="uu" hidden="1">{"PI_Data",#N/A,TRUE,"P&amp;I Data"}</definedName>
    <definedName name="VarOMCostCol">17</definedName>
    <definedName name="VerA">[1]Headings!$B$4</definedName>
    <definedName name="VerB">[1]Headings!$B$5</definedName>
    <definedName name="Version">[4]Choices_Assumptions_Options!$B$22</definedName>
    <definedName name="vv" localSheetId="4" hidden="1">{#N/A,#N/A,FALSE,"CTC Summary - EOY";#N/A,#N/A,FALSE,"CTC Summary - Wtavg"}</definedName>
    <definedName name="vv" localSheetId="5" hidden="1">{#N/A,#N/A,FALSE,"CTC Summary - EOY";#N/A,#N/A,FALSE,"CTC Summary - Wtavg"}</definedName>
    <definedName name="vv" hidden="1">{#N/A,#N/A,FALSE,"CTC Summary - EOY";#N/A,#N/A,FALSE,"CTC Summary - Wtavg"}</definedName>
    <definedName name="w" localSheetId="4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" localSheetId="5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orksheetName">"RIGHT(CELL(""filename"",A1),LEN(CELL(""filename"",A1))-FIND(""]"",CELL(""filename"" ,  A1),1)) "</definedName>
    <definedName name="wrn.Accelerated." localSheetId="4" hidden="1">{#N/A,#N/A,FALSE,"CTC Summary - EOY";#N/A,#N/A,FALSE,"CTC Summary - Wtavg"}</definedName>
    <definedName name="wrn.Accelerated." localSheetId="5" hidden="1">{#N/A,#N/A,FALSE,"CTC Summary - EOY";#N/A,#N/A,FALSE,"CTC Summary - Wtavg"}</definedName>
    <definedName name="wrn.Accelerated." localSheetId="7" hidden="1">{#N/A,#N/A,FALSE,"CTC Summary - EOY";#N/A,#N/A,FALSE,"CTC Summary - Wtavg"}</definedName>
    <definedName name="wrn.Accelerated." localSheetId="8" hidden="1">{#N/A,#N/A,FALSE,"CTC Summary - EOY";#N/A,#N/A,FALSE,"CTC Summary - Wtavg"}</definedName>
    <definedName name="wrn.Accelerated." localSheetId="9" hidden="1">{#N/A,#N/A,FALSE,"CTC Summary - EOY";#N/A,#N/A,FALSE,"CTC Summary - Wtavg"}</definedName>
    <definedName name="wrn.Accelerated." localSheetId="2" hidden="1">{#N/A,#N/A,FALSE,"CTC Summary - EOY";#N/A,#N/A,FALSE,"CTC Summary - Wtavg"}</definedName>
    <definedName name="wrn.Accelerated." localSheetId="10" hidden="1">{#N/A,#N/A,FALSE,"CTC Summary - EOY";#N/A,#N/A,FALSE,"CTC Summary - Wtavg"}</definedName>
    <definedName name="wrn.Accelerated." hidden="1">{#N/A,#N/A,FALSE,"CTC Summary - EOY";#N/A,#N/A,FALSE,"CTC Summary - Wtavg"}</definedName>
    <definedName name="wrn.accellerated1" localSheetId="4" hidden="1">{#N/A,#N/A,FALSE,"CTC Summary - EOY";#N/A,#N/A,FALSE,"CTC Summary - Wtavg"}</definedName>
    <definedName name="wrn.accellerated1" localSheetId="5" hidden="1">{#N/A,#N/A,FALSE,"CTC Summary - EOY";#N/A,#N/A,FALSE,"CTC Summary - Wtavg"}</definedName>
    <definedName name="wrn.accellerated1" localSheetId="7" hidden="1">{#N/A,#N/A,FALSE,"CTC Summary - EOY";#N/A,#N/A,FALSE,"CTC Summary - Wtavg"}</definedName>
    <definedName name="wrn.accellerated1" localSheetId="8" hidden="1">{#N/A,#N/A,FALSE,"CTC Summary - EOY";#N/A,#N/A,FALSE,"CTC Summary - Wtavg"}</definedName>
    <definedName name="wrn.accellerated1" localSheetId="9" hidden="1">{#N/A,#N/A,FALSE,"CTC Summary - EOY";#N/A,#N/A,FALSE,"CTC Summary - Wtavg"}</definedName>
    <definedName name="wrn.accellerated1" localSheetId="2" hidden="1">{#N/A,#N/A,FALSE,"CTC Summary - EOY";#N/A,#N/A,FALSE,"CTC Summary - Wtavg"}</definedName>
    <definedName name="wrn.accellerated1" localSheetId="10" hidden="1">{#N/A,#N/A,FALSE,"CTC Summary - EOY";#N/A,#N/A,FALSE,"CTC Summary - Wtavg"}</definedName>
    <definedName name="wrn.accellerated1" hidden="1">{#N/A,#N/A,FALSE,"CTC Summary - EOY";#N/A,#N/A,FALSE,"CTC Summary - Wtavg"}</definedName>
    <definedName name="wrn.All._.Sheets._.Engrs._.PMs.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Distr." localSheetId="4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localSheetId="5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v._.Estimators.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TandR._.Supersiorsnew." localSheetId="4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localSheetId="5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localSheetId="7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localSheetId="8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localSheetId="9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localSheetId="2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localSheetId="10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4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5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7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8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9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2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10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GS._.Estimators." localSheetId="4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localSheetId="5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localSheetId="7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localSheetId="8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localSheetId="9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localSheetId="2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localSheetId="10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Foremen.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inventory." localSheetId="4" hidden="1">{"summary",#N/A,TRUE,"Coal Inventory Summary";"view 1",#N/A,TRUE,"Coal Inv. By Station";"view 2",#N/A,TRUE,"Coal inv by sta 2";"view 3",#N/A,TRUE,"Coal inv by sta 3";"oil",#N/A,TRUE,"Oil Purchases"}</definedName>
    <definedName name="wrn.inventory." localSheetId="5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im." localSheetId="4" hidden="1">{"Inc_standard",#N/A,TRUE,"Inc"}</definedName>
    <definedName name="wrn.jim." localSheetId="5" hidden="1">{"Inc_standard",#N/A,TRUE,"Inc"}</definedName>
    <definedName name="wrn.jim." hidden="1">{"Inc_standard",#N/A,TRUE,"Inc"}</definedName>
    <definedName name="wrn.ND." localSheetId="4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localSheetId="5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localSheetId="4" hidden="1">{"PI_Data",#N/A,TRUE,"P&amp;I Data"}</definedName>
    <definedName name="wrn.PI_Report." localSheetId="5" hidden="1">{"PI_Data",#N/A,TRUE,"P&amp;I Data"}</definedName>
    <definedName name="wrn.PI_Report." localSheetId="7" hidden="1">{"PI_Data",#N/A,TRUE,"P&amp;I Data"}</definedName>
    <definedName name="wrn.PI_Report." localSheetId="8" hidden="1">{"PI_Data",#N/A,TRUE,"P&amp;I Data"}</definedName>
    <definedName name="wrn.PI_Report." localSheetId="9" hidden="1">{"PI_Data",#N/A,TRUE,"P&amp;I Data"}</definedName>
    <definedName name="wrn.PI_Report." localSheetId="2" hidden="1">{"PI_Data",#N/A,TRUE,"P&amp;I Data"}</definedName>
    <definedName name="wrn.PI_Report." localSheetId="10" hidden="1">{"PI_Data",#N/A,TRUE,"P&amp;I Data"}</definedName>
    <definedName name="wrn.PI_Report." hidden="1">{"PI_Data",#N/A,TRUE,"P&amp;I Data"}</definedName>
    <definedName name="wrn.Print._.1_8." localSheetId="4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localSheetId="5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localSheetId="7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localSheetId="8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localSheetId="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localSheetId="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localSheetId="10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localSheetId="7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localSheetId="8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localSheetId="9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localSheetId="2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localSheetId="10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localSheetId="4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._.out." localSheetId="5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._.out." localSheetId="7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._.out." localSheetId="8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._.out." localSheetId="9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._.out." localSheetId="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._.out." localSheetId="10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._.out.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RAP." localSheetId="4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5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ceipt._.Stats." localSheetId="4" hidden="1">{"CM Dollars",#N/A,FALSE,"Rec Dollars";"YTD Dollars",#N/A,FALSE,"Rec Dollars";"CM Rec Stats",#N/A,FALSE,"Rec Dollars";"YTD Rec Stats",#N/A,FALSE,"Rec Dollars"}</definedName>
    <definedName name="wrn.Receipt._.Stats." localSheetId="5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v._.Alloc." localSheetId="4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5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4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5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7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8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9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2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1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localSheetId="4" hidden="1">{"Summary","1",FALSE,"Summary"}</definedName>
    <definedName name="wrn.sum1." localSheetId="5" hidden="1">{"Summary","1",FALSE,"Summary"}</definedName>
    <definedName name="wrn.sum1." localSheetId="7" hidden="1">{"Summary","1",FALSE,"Summary"}</definedName>
    <definedName name="wrn.sum1." localSheetId="8" hidden="1">{"Summary","1",FALSE,"Summary"}</definedName>
    <definedName name="wrn.sum1." localSheetId="9" hidden="1">{"Summary","1",FALSE,"Summary"}</definedName>
    <definedName name="wrn.sum1." localSheetId="2" hidden="1">{"Summary","1",FALSE,"Summary"}</definedName>
    <definedName name="wrn.sum1." localSheetId="10" hidden="1">{"Summary","1",FALSE,"Summary"}</definedName>
    <definedName name="wrn.sum1." hidden="1">{"Summary","1",FALSE,"Summary"}</definedName>
    <definedName name="wrn.workpaper2." localSheetId="4" hidden="1">{#N/A,#N/A,FALSE,"Inputs And Assumptions";#N/A,#N/A,FALSE,"Revenue Allocation";#N/A,#N/A,FALSE,"RSP Surch Allocations";#N/A,#N/A,FALSE,"Generation Calculations";#N/A,#N/A,FALSE,"Test Year 2001 Sales and Revs."}</definedName>
    <definedName name="wrn.workpaper2." localSheetId="5" hidden="1">{#N/A,#N/A,FALSE,"Inputs And Assumptions";#N/A,#N/A,FALSE,"Revenue Allocation";#N/A,#N/A,FALSE,"RSP Surch Allocations";#N/A,#N/A,FALSE,"Generation Calculations";#N/A,#N/A,FALSE,"Test Year 2001 Sales and Revs."}</definedName>
    <definedName name="wrn.workpaper2." hidden="1">{#N/A,#N/A,FALSE,"Inputs And Assumptions";#N/A,#N/A,FALSE,"Revenue Allocation";#N/A,#N/A,FALSE,"RSP Surch Allocations";#N/A,#N/A,FALSE,"Generation Calculations";#N/A,#N/A,FALSE,"Test Year 2001 Sales and Revs."}</definedName>
    <definedName name="wrn.workpapers." localSheetId="4" hidden="1">{#N/A,#N/A,FALSE,"Inputs And Assumptions";#N/A,#N/A,FALSE,"Revenue Allocation";#N/A,#N/A,FALSE,"RSP Surch Allocations";#N/A,#N/A,FALSE,"Generation Calculations";#N/A,#N/A,FALSE,"Test Year 2001 Sales and Revs."}</definedName>
    <definedName name="wrn.workpapers." localSheetId="5" hidden="1">{#N/A,#N/A,FALSE,"Inputs And Assumptions";#N/A,#N/A,FALSE,"Revenue Allocation";#N/A,#N/A,FALSE,"RSP Surch Allocations";#N/A,#N/A,FALSE,"Generation Calculations";#N/A,#N/A,FALSE,"Test Year 2001 Sales and Revs."}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x" localSheetId="4" hidden="1">{#N/A,#N/A,FALSE,"CTC Summary - EOY";#N/A,#N/A,FALSE,"CTC Summary - Wtavg"}</definedName>
    <definedName name="x" localSheetId="5" hidden="1">{#N/A,#N/A,FALSE,"CTC Summary - EOY";#N/A,#N/A,FALSE,"CTC Summary - Wtavg"}</definedName>
    <definedName name="x" hidden="1">{#N/A,#N/A,FALSE,"CTC Summary - EOY";#N/A,#N/A,FALSE,"CTC Summary - Wtavg"}</definedName>
    <definedName name="xb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b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b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b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b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b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b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b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c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c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c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c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c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c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c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c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d" localSheetId="4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d" localSheetId="5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d" localSheetId="7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d" localSheetId="8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d" localSheetId="9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d" localSheetId="2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d" localSheetId="10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d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localSheetId="4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localSheetId="5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localSheetId="7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localSheetId="8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localSheetId="9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localSheetId="2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localSheetId="10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f" localSheetId="4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f" localSheetId="5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f" localSheetId="7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f" localSheetId="8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f" localSheetId="9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f" localSheetId="2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f" localSheetId="10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f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g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g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g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g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g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g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g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g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h" localSheetId="4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h" localSheetId="5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h" localSheetId="7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h" localSheetId="8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h" localSheetId="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h" localSheetId="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h" localSheetId="10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h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i" localSheetId="4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i" localSheetId="5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i" localSheetId="7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i" localSheetId="8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i" localSheetId="9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i" localSheetId="2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i" localSheetId="10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i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j" localSheetId="4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j" localSheetId="5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j" localSheetId="7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j" localSheetId="8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j" localSheetId="9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j" localSheetId="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j" localSheetId="10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j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k" localSheetId="4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k" localSheetId="5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k" localSheetId="7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k" localSheetId="8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k" localSheetId="9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k" localSheetId="2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k" localSheetId="1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k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l" localSheetId="4" hidden="1">{"Summary","1",FALSE,"Summary"}</definedName>
    <definedName name="xl" localSheetId="5" hidden="1">{"Summary","1",FALSE,"Summary"}</definedName>
    <definedName name="xl" localSheetId="7" hidden="1">{"Summary","1",FALSE,"Summary"}</definedName>
    <definedName name="xl" localSheetId="8" hidden="1">{"Summary","1",FALSE,"Summary"}</definedName>
    <definedName name="xl" localSheetId="9" hidden="1">{"Summary","1",FALSE,"Summary"}</definedName>
    <definedName name="xl" localSheetId="2" hidden="1">{"Summary","1",FALSE,"Summary"}</definedName>
    <definedName name="xl" localSheetId="10" hidden="1">{"Summary","1",FALSE,"Summary"}</definedName>
    <definedName name="xl" hidden="1">{"Summary","1",FALSE,"Summary"}</definedName>
    <definedName name="xm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m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m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m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m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m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m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m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" localSheetId="4" hidden="1">{"PI_Data",#N/A,TRUE,"P&amp;I Data"}</definedName>
    <definedName name="xx" localSheetId="5" hidden="1">{"PI_Data",#N/A,TRUE,"P&amp;I Data"}</definedName>
    <definedName name="xx" hidden="1">{"PI_Data",#N/A,TRUE,"P&amp;I Data"}</definedName>
    <definedName name="xxx" localSheetId="4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localSheetId="5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localSheetId="7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localSheetId="8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localSheetId="9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localSheetId="2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localSheetId="10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Year4">[10]Choices_Assumptions_Options!$B$28</definedName>
    <definedName name="Year5">[4]Choices_Assumptions_Options!$B$29</definedName>
    <definedName name="yy" localSheetId="4" hidden="1">{#N/A,#N/A,FALSE,"CTC Summary - EOY";#N/A,#N/A,FALSE,"CTC Summary - Wtavg"}</definedName>
    <definedName name="yy" localSheetId="5" hidden="1">{#N/A,#N/A,FALSE,"CTC Summary - EOY";#N/A,#N/A,FALSE,"CTC Summary - Wtavg"}</definedName>
    <definedName name="yy" hidden="1">{#N/A,#N/A,FALSE,"CTC Summary - EOY";#N/A,#N/A,FALSE,"CTC Summary - Wtavg"}</definedName>
    <definedName name="z" localSheetId="4" hidden="1">{#N/A,#N/A,FALSE,"CTC Summary - EOY";#N/A,#N/A,FALSE,"CTC Summary - Wtavg"}</definedName>
    <definedName name="z" localSheetId="5" hidden="1">{#N/A,#N/A,FALSE,"CTC Summary - EOY";#N/A,#N/A,FALSE,"CTC Summary - Wtavg"}</definedName>
    <definedName name="z" hidden="1">{#N/A,#N/A,FALSE,"CTC Summary - EOY";#N/A,#N/A,FALSE,"CTC Summary - Wtavg"}</definedName>
    <definedName name="zzzzzzzzzzzzzzzzzzzzzzzzzzzzz" localSheetId="4" hidden="1">{"PI_Data",#N/A,TRUE,"P&amp;I Data"}</definedName>
    <definedName name="zzzzzzzzzzzzzzzzzzzzzzzzzzzzz" localSheetId="5" hidden="1">{"PI_Data",#N/A,TRUE,"P&amp;I Data"}</definedName>
    <definedName name="zzzzzzzzzzzzzzzzzzzzzzzzzzzzz" hidden="1">{"PI_Data",#N/A,TRUE,"P&amp;I Data"}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27" l="1"/>
  <c r="D14" i="17"/>
  <c r="D13" i="17"/>
  <c r="D10" i="17"/>
  <c r="C10" i="17"/>
  <c r="B10" i="17"/>
  <c r="S17" i="27"/>
  <c r="T17" i="27"/>
  <c r="U17" i="27"/>
  <c r="U6" i="27"/>
  <c r="S6" i="27"/>
  <c r="P19" i="27"/>
  <c r="P46" i="22" l="1"/>
  <c r="Q46" i="22" s="1"/>
  <c r="P45" i="22"/>
  <c r="Q45" i="22" s="1"/>
  <c r="N12" i="15" l="1"/>
  <c r="N13" i="15"/>
  <c r="U54" i="27"/>
  <c r="T54" i="27"/>
  <c r="S54" i="27"/>
  <c r="U53" i="27"/>
  <c r="T53" i="27"/>
  <c r="S53" i="27"/>
  <c r="U52" i="27"/>
  <c r="T52" i="27"/>
  <c r="S52" i="27"/>
  <c r="U51" i="27"/>
  <c r="T51" i="27"/>
  <c r="S51" i="27"/>
  <c r="U50" i="27"/>
  <c r="T50" i="27"/>
  <c r="S50" i="27"/>
  <c r="U49" i="27"/>
  <c r="T49" i="27"/>
  <c r="S49" i="27"/>
  <c r="U48" i="27"/>
  <c r="T48" i="27"/>
  <c r="S48" i="27"/>
  <c r="U47" i="27"/>
  <c r="T47" i="27"/>
  <c r="S47" i="27"/>
  <c r="U46" i="27"/>
  <c r="T46" i="27"/>
  <c r="S46" i="27"/>
  <c r="U45" i="27"/>
  <c r="T45" i="27"/>
  <c r="S45" i="27"/>
  <c r="U44" i="27"/>
  <c r="T44" i="27"/>
  <c r="S44" i="27"/>
  <c r="U43" i="27"/>
  <c r="T43" i="27"/>
  <c r="S43" i="27"/>
  <c r="U42" i="27"/>
  <c r="T42" i="27"/>
  <c r="S42" i="27"/>
  <c r="U41" i="27"/>
  <c r="T41" i="27"/>
  <c r="S41" i="27"/>
  <c r="U40" i="27"/>
  <c r="T40" i="27"/>
  <c r="S40" i="27"/>
  <c r="U39" i="27"/>
  <c r="T39" i="27"/>
  <c r="S39" i="27"/>
  <c r="U38" i="27"/>
  <c r="T38" i="27"/>
  <c r="S38" i="27"/>
  <c r="U37" i="27"/>
  <c r="T37" i="27"/>
  <c r="S37" i="27"/>
  <c r="U36" i="27"/>
  <c r="T36" i="27"/>
  <c r="S36" i="27"/>
  <c r="U35" i="27"/>
  <c r="T35" i="27"/>
  <c r="S35" i="27"/>
  <c r="U34" i="27"/>
  <c r="T34" i="27"/>
  <c r="S34" i="27"/>
  <c r="U33" i="27"/>
  <c r="T33" i="27"/>
  <c r="S33" i="27"/>
  <c r="U32" i="27"/>
  <c r="T32" i="27"/>
  <c r="S32" i="27"/>
  <c r="U31" i="27"/>
  <c r="T31" i="27"/>
  <c r="S31" i="27"/>
  <c r="U30" i="27"/>
  <c r="T30" i="27"/>
  <c r="S30" i="27"/>
  <c r="U29" i="27"/>
  <c r="T29" i="27"/>
  <c r="S29" i="27"/>
  <c r="U28" i="27"/>
  <c r="T28" i="27"/>
  <c r="S28" i="27"/>
  <c r="U27" i="27"/>
  <c r="T27" i="27"/>
  <c r="S27" i="27"/>
  <c r="U26" i="27"/>
  <c r="T26" i="27"/>
  <c r="S26" i="27"/>
  <c r="U25" i="27"/>
  <c r="T25" i="27"/>
  <c r="S25" i="27"/>
  <c r="U24" i="27"/>
  <c r="T24" i="27"/>
  <c r="S24" i="27"/>
  <c r="U23" i="27"/>
  <c r="T23" i="27"/>
  <c r="S23" i="27"/>
  <c r="U22" i="27"/>
  <c r="T22" i="27"/>
  <c r="S22" i="27"/>
  <c r="U21" i="27"/>
  <c r="T21" i="27"/>
  <c r="S21" i="27"/>
  <c r="U20" i="27"/>
  <c r="T20" i="27"/>
  <c r="S20" i="27"/>
  <c r="S19" i="27"/>
  <c r="N12" i="27"/>
  <c r="K12" i="27"/>
  <c r="J12" i="27"/>
  <c r="I12" i="27"/>
  <c r="H12" i="27"/>
  <c r="P11" i="27"/>
  <c r="S11" i="27" s="1"/>
  <c r="U11" i="27" s="1"/>
  <c r="P10" i="27"/>
  <c r="S10" i="27" s="1"/>
  <c r="S9" i="27"/>
  <c r="U9" i="27" s="1"/>
  <c r="M9" i="27"/>
  <c r="L9" i="27"/>
  <c r="M8" i="27"/>
  <c r="M12" i="27" s="1"/>
  <c r="L8" i="27"/>
  <c r="L12" i="27" s="1"/>
  <c r="P7" i="27"/>
  <c r="S7" i="27" s="1"/>
  <c r="U7" i="27" s="1"/>
  <c r="P6" i="27"/>
  <c r="T10" i="27" l="1"/>
  <c r="T12" i="27" s="1"/>
  <c r="T19" i="27"/>
  <c r="C7" i="17" s="1"/>
  <c r="B7" i="17"/>
  <c r="E19" i="22" s="1"/>
  <c r="E28" i="22" s="1"/>
  <c r="G74" i="22" s="1"/>
  <c r="S12" i="27"/>
  <c r="B6" i="17" s="1"/>
  <c r="P8" i="27"/>
  <c r="S8" i="27" s="1"/>
  <c r="U8" i="27" s="1"/>
  <c r="A12" i="26"/>
  <c r="A13" i="26" s="1"/>
  <c r="A14" i="26" s="1"/>
  <c r="A15" i="26" s="1"/>
  <c r="A18" i="26" s="1"/>
  <c r="A20" i="26" s="1"/>
  <c r="G36" i="22" l="1"/>
  <c r="E18" i="22"/>
  <c r="E27" i="22" s="1"/>
  <c r="B8" i="17"/>
  <c r="C6" i="17"/>
  <c r="U19" i="27"/>
  <c r="U10" i="27"/>
  <c r="U12" i="27" s="1"/>
  <c r="D6" i="17" s="1"/>
  <c r="S812" i="15"/>
  <c r="G27" i="22" l="1"/>
  <c r="I22" i="24"/>
  <c r="L10" i="24" s="1"/>
  <c r="I19" i="24"/>
  <c r="I20" i="24" s="1"/>
  <c r="I12" i="24"/>
  <c r="K11" i="24"/>
  <c r="K10" i="24"/>
  <c r="K9" i="24"/>
  <c r="M9" i="24" s="1"/>
  <c r="L11" i="24" l="1"/>
  <c r="M11" i="24" s="1"/>
  <c r="K12" i="24"/>
  <c r="Q9" i="24"/>
  <c r="M10" i="24"/>
  <c r="M12" i="24" s="1"/>
  <c r="C14" i="26" s="1"/>
  <c r="P11" i="24"/>
  <c r="Q11" i="24" s="1"/>
  <c r="P10" i="24"/>
  <c r="Q10" i="24" s="1"/>
  <c r="Q12" i="24" l="1"/>
  <c r="E68" i="22" l="1"/>
  <c r="E67" i="22"/>
  <c r="I48" i="22"/>
  <c r="G48" i="22"/>
  <c r="E56" i="22"/>
  <c r="E9" i="26"/>
  <c r="E12" i="26" s="1"/>
  <c r="E15" i="26" s="1"/>
  <c r="E11" i="22"/>
  <c r="G76" i="22" l="1"/>
  <c r="AC825" i="15"/>
  <c r="AA825" i="15"/>
  <c r="S825" i="15"/>
  <c r="T825" i="15"/>
  <c r="U825" i="15"/>
  <c r="V825" i="15"/>
  <c r="H827" i="15"/>
  <c r="H828" i="15" s="1"/>
  <c r="R822" i="15" l="1"/>
  <c r="W822" i="15" s="1"/>
  <c r="R821" i="15"/>
  <c r="W821" i="15" s="1"/>
  <c r="R820" i="15"/>
  <c r="W820" i="15" s="1"/>
  <c r="R819" i="15"/>
  <c r="W819" i="15" s="1"/>
  <c r="R818" i="15"/>
  <c r="W818" i="15" s="1"/>
  <c r="R817" i="15"/>
  <c r="W817" i="15" s="1"/>
  <c r="R816" i="15"/>
  <c r="W816" i="15" s="1"/>
  <c r="R815" i="15"/>
  <c r="W815" i="15" s="1"/>
  <c r="R814" i="15"/>
  <c r="W814" i="15" s="1"/>
  <c r="R813" i="15"/>
  <c r="W813" i="15" s="1"/>
  <c r="R812" i="15"/>
  <c r="W812" i="15" s="1"/>
  <c r="R811" i="15"/>
  <c r="W811" i="15" s="1"/>
  <c r="R810" i="15"/>
  <c r="W810" i="15" s="1"/>
  <c r="R809" i="15"/>
  <c r="W809" i="15" s="1"/>
  <c r="R808" i="15"/>
  <c r="W808" i="15" s="1"/>
  <c r="R807" i="15"/>
  <c r="W807" i="15" s="1"/>
  <c r="R806" i="15"/>
  <c r="W806" i="15" s="1"/>
  <c r="R805" i="15"/>
  <c r="W805" i="15" s="1"/>
  <c r="R804" i="15"/>
  <c r="W804" i="15" s="1"/>
  <c r="R803" i="15"/>
  <c r="W803" i="15" s="1"/>
  <c r="R802" i="15"/>
  <c r="W802" i="15" s="1"/>
  <c r="R801" i="15"/>
  <c r="W801" i="15" s="1"/>
  <c r="R800" i="15"/>
  <c r="W800" i="15" s="1"/>
  <c r="R799" i="15"/>
  <c r="W799" i="15" s="1"/>
  <c r="R798" i="15"/>
  <c r="W798" i="15" s="1"/>
  <c r="R797" i="15"/>
  <c r="W797" i="15" s="1"/>
  <c r="R796" i="15"/>
  <c r="W796" i="15" s="1"/>
  <c r="R795" i="15"/>
  <c r="W795" i="15" s="1"/>
  <c r="R794" i="15"/>
  <c r="W794" i="15" s="1"/>
  <c r="R793" i="15"/>
  <c r="W793" i="15" s="1"/>
  <c r="R792" i="15"/>
  <c r="W792" i="15" s="1"/>
  <c r="R791" i="15"/>
  <c r="W791" i="15" s="1"/>
  <c r="R790" i="15"/>
  <c r="W790" i="15" s="1"/>
  <c r="R789" i="15"/>
  <c r="W789" i="15" s="1"/>
  <c r="R788" i="15"/>
  <c r="W788" i="15" s="1"/>
  <c r="R787" i="15"/>
  <c r="W787" i="15" s="1"/>
  <c r="R786" i="15"/>
  <c r="W786" i="15" s="1"/>
  <c r="R785" i="15"/>
  <c r="W785" i="15" s="1"/>
  <c r="R784" i="15"/>
  <c r="W784" i="15" s="1"/>
  <c r="R783" i="15"/>
  <c r="W783" i="15" s="1"/>
  <c r="R782" i="15"/>
  <c r="W782" i="15" s="1"/>
  <c r="R781" i="15"/>
  <c r="W781" i="15" s="1"/>
  <c r="R780" i="15"/>
  <c r="W780" i="15" s="1"/>
  <c r="R779" i="15"/>
  <c r="W779" i="15" s="1"/>
  <c r="R778" i="15"/>
  <c r="W778" i="15" s="1"/>
  <c r="R777" i="15"/>
  <c r="W777" i="15" s="1"/>
  <c r="R776" i="15"/>
  <c r="W776" i="15" s="1"/>
  <c r="R775" i="15"/>
  <c r="W775" i="15" s="1"/>
  <c r="R774" i="15"/>
  <c r="W774" i="15" s="1"/>
  <c r="R773" i="15"/>
  <c r="W773" i="15" s="1"/>
  <c r="R772" i="15"/>
  <c r="W772" i="15" s="1"/>
  <c r="R771" i="15"/>
  <c r="W771" i="15" s="1"/>
  <c r="R770" i="15"/>
  <c r="W770" i="15" s="1"/>
  <c r="R769" i="15"/>
  <c r="W769" i="15" s="1"/>
  <c r="R768" i="15"/>
  <c r="W768" i="15" s="1"/>
  <c r="R767" i="15"/>
  <c r="W767" i="15" s="1"/>
  <c r="R766" i="15"/>
  <c r="W766" i="15" s="1"/>
  <c r="R765" i="15"/>
  <c r="W765" i="15" s="1"/>
  <c r="R764" i="15"/>
  <c r="W764" i="15" s="1"/>
  <c r="R763" i="15"/>
  <c r="W763" i="15" s="1"/>
  <c r="R762" i="15"/>
  <c r="W762" i="15" s="1"/>
  <c r="R761" i="15"/>
  <c r="W761" i="15" s="1"/>
  <c r="R760" i="15"/>
  <c r="W760" i="15" s="1"/>
  <c r="R759" i="15"/>
  <c r="W759" i="15" s="1"/>
  <c r="R758" i="15"/>
  <c r="W758" i="15" s="1"/>
  <c r="R757" i="15"/>
  <c r="W757" i="15" s="1"/>
  <c r="R756" i="15"/>
  <c r="W756" i="15" s="1"/>
  <c r="R755" i="15"/>
  <c r="W755" i="15" s="1"/>
  <c r="R754" i="15"/>
  <c r="W754" i="15" s="1"/>
  <c r="R753" i="15"/>
  <c r="W753" i="15" s="1"/>
  <c r="R752" i="15"/>
  <c r="W752" i="15" s="1"/>
  <c r="R751" i="15"/>
  <c r="W751" i="15" s="1"/>
  <c r="R750" i="15"/>
  <c r="W750" i="15" s="1"/>
  <c r="R749" i="15"/>
  <c r="W749" i="15" s="1"/>
  <c r="R748" i="15"/>
  <c r="W748" i="15" s="1"/>
  <c r="R747" i="15"/>
  <c r="W747" i="15" s="1"/>
  <c r="R746" i="15"/>
  <c r="W746" i="15" s="1"/>
  <c r="R745" i="15"/>
  <c r="W745" i="15" s="1"/>
  <c r="R744" i="15"/>
  <c r="W744" i="15" s="1"/>
  <c r="R743" i="15"/>
  <c r="W743" i="15" s="1"/>
  <c r="R742" i="15"/>
  <c r="W742" i="15" s="1"/>
  <c r="R741" i="15"/>
  <c r="W741" i="15" s="1"/>
  <c r="R740" i="15"/>
  <c r="W740" i="15" s="1"/>
  <c r="R739" i="15"/>
  <c r="W739" i="15" s="1"/>
  <c r="R738" i="15"/>
  <c r="W738" i="15" s="1"/>
  <c r="R737" i="15"/>
  <c r="W737" i="15" s="1"/>
  <c r="R736" i="15"/>
  <c r="W736" i="15" s="1"/>
  <c r="R735" i="15"/>
  <c r="W735" i="15" s="1"/>
  <c r="R734" i="15"/>
  <c r="W734" i="15" s="1"/>
  <c r="R733" i="15"/>
  <c r="W733" i="15" s="1"/>
  <c r="R732" i="15"/>
  <c r="W732" i="15" s="1"/>
  <c r="R731" i="15"/>
  <c r="W731" i="15" s="1"/>
  <c r="R730" i="15"/>
  <c r="W730" i="15" s="1"/>
  <c r="R729" i="15"/>
  <c r="W729" i="15" s="1"/>
  <c r="R728" i="15"/>
  <c r="W728" i="15" s="1"/>
  <c r="R727" i="15"/>
  <c r="W727" i="15" s="1"/>
  <c r="R726" i="15"/>
  <c r="W726" i="15" s="1"/>
  <c r="R725" i="15"/>
  <c r="W725" i="15" s="1"/>
  <c r="R724" i="15"/>
  <c r="W724" i="15" s="1"/>
  <c r="R723" i="15"/>
  <c r="W723" i="15" s="1"/>
  <c r="R722" i="15"/>
  <c r="W722" i="15" s="1"/>
  <c r="R721" i="15"/>
  <c r="W721" i="15" s="1"/>
  <c r="R720" i="15"/>
  <c r="W720" i="15" s="1"/>
  <c r="R719" i="15"/>
  <c r="W719" i="15" s="1"/>
  <c r="R718" i="15"/>
  <c r="W718" i="15" s="1"/>
  <c r="R717" i="15"/>
  <c r="W717" i="15" s="1"/>
  <c r="R716" i="15"/>
  <c r="W716" i="15" s="1"/>
  <c r="R715" i="15"/>
  <c r="W715" i="15" s="1"/>
  <c r="R714" i="15"/>
  <c r="W714" i="15" s="1"/>
  <c r="R713" i="15"/>
  <c r="W713" i="15" s="1"/>
  <c r="R712" i="15"/>
  <c r="W712" i="15" s="1"/>
  <c r="R711" i="15"/>
  <c r="W711" i="15" s="1"/>
  <c r="R710" i="15"/>
  <c r="W710" i="15" s="1"/>
  <c r="R709" i="15"/>
  <c r="W709" i="15" s="1"/>
  <c r="R708" i="15"/>
  <c r="W708" i="15" s="1"/>
  <c r="R707" i="15"/>
  <c r="W707" i="15" s="1"/>
  <c r="R706" i="15"/>
  <c r="W706" i="15" s="1"/>
  <c r="R705" i="15"/>
  <c r="W705" i="15" s="1"/>
  <c r="R704" i="15"/>
  <c r="W704" i="15" s="1"/>
  <c r="R703" i="15"/>
  <c r="W703" i="15" s="1"/>
  <c r="R702" i="15"/>
  <c r="W702" i="15" s="1"/>
  <c r="R701" i="15"/>
  <c r="W701" i="15" s="1"/>
  <c r="R700" i="15"/>
  <c r="W700" i="15" s="1"/>
  <c r="R699" i="15"/>
  <c r="W699" i="15" s="1"/>
  <c r="R698" i="15"/>
  <c r="W698" i="15" s="1"/>
  <c r="R697" i="15"/>
  <c r="W697" i="15" s="1"/>
  <c r="R696" i="15"/>
  <c r="W696" i="15" s="1"/>
  <c r="R695" i="15"/>
  <c r="W695" i="15" s="1"/>
  <c r="R694" i="15"/>
  <c r="W694" i="15" s="1"/>
  <c r="R693" i="15"/>
  <c r="W693" i="15" s="1"/>
  <c r="R692" i="15"/>
  <c r="W692" i="15" s="1"/>
  <c r="R691" i="15"/>
  <c r="W691" i="15" s="1"/>
  <c r="R690" i="15"/>
  <c r="W690" i="15" s="1"/>
  <c r="R689" i="15"/>
  <c r="W689" i="15" s="1"/>
  <c r="R688" i="15"/>
  <c r="W688" i="15" s="1"/>
  <c r="R687" i="15"/>
  <c r="W687" i="15" s="1"/>
  <c r="R686" i="15"/>
  <c r="W686" i="15" s="1"/>
  <c r="R685" i="15"/>
  <c r="W685" i="15" s="1"/>
  <c r="R684" i="15"/>
  <c r="W684" i="15" s="1"/>
  <c r="R683" i="15"/>
  <c r="W683" i="15" s="1"/>
  <c r="R682" i="15"/>
  <c r="W682" i="15" s="1"/>
  <c r="R681" i="15"/>
  <c r="W681" i="15" s="1"/>
  <c r="R680" i="15"/>
  <c r="W680" i="15" s="1"/>
  <c r="R679" i="15"/>
  <c r="W679" i="15" s="1"/>
  <c r="R678" i="15"/>
  <c r="W678" i="15" s="1"/>
  <c r="R677" i="15"/>
  <c r="W677" i="15" s="1"/>
  <c r="R676" i="15"/>
  <c r="W676" i="15" s="1"/>
  <c r="R675" i="15"/>
  <c r="W675" i="15" s="1"/>
  <c r="R674" i="15"/>
  <c r="W674" i="15" s="1"/>
  <c r="R673" i="15"/>
  <c r="W673" i="15" s="1"/>
  <c r="R672" i="15"/>
  <c r="W672" i="15" s="1"/>
  <c r="R671" i="15"/>
  <c r="W671" i="15" s="1"/>
  <c r="R670" i="15"/>
  <c r="W670" i="15" s="1"/>
  <c r="R669" i="15"/>
  <c r="W669" i="15" s="1"/>
  <c r="R668" i="15"/>
  <c r="W668" i="15" s="1"/>
  <c r="R667" i="15"/>
  <c r="W667" i="15" s="1"/>
  <c r="R666" i="15"/>
  <c r="W666" i="15" s="1"/>
  <c r="R665" i="15"/>
  <c r="W665" i="15" s="1"/>
  <c r="R664" i="15"/>
  <c r="W664" i="15" s="1"/>
  <c r="R663" i="15"/>
  <c r="W663" i="15" s="1"/>
  <c r="R662" i="15"/>
  <c r="W662" i="15" s="1"/>
  <c r="R661" i="15"/>
  <c r="W661" i="15" s="1"/>
  <c r="R660" i="15"/>
  <c r="W660" i="15" s="1"/>
  <c r="R659" i="15"/>
  <c r="W659" i="15" s="1"/>
  <c r="R658" i="15"/>
  <c r="W658" i="15" s="1"/>
  <c r="R657" i="15"/>
  <c r="W657" i="15" s="1"/>
  <c r="R656" i="15"/>
  <c r="W656" i="15" s="1"/>
  <c r="R655" i="15"/>
  <c r="W655" i="15" s="1"/>
  <c r="R654" i="15"/>
  <c r="W654" i="15" s="1"/>
  <c r="R653" i="15"/>
  <c r="W653" i="15" s="1"/>
  <c r="R652" i="15"/>
  <c r="W652" i="15" s="1"/>
  <c r="R651" i="15"/>
  <c r="W651" i="15" s="1"/>
  <c r="R650" i="15"/>
  <c r="W650" i="15" s="1"/>
  <c r="R649" i="15"/>
  <c r="W649" i="15" s="1"/>
  <c r="R648" i="15"/>
  <c r="W648" i="15" s="1"/>
  <c r="R647" i="15"/>
  <c r="W647" i="15" s="1"/>
  <c r="R646" i="15"/>
  <c r="W646" i="15" s="1"/>
  <c r="R645" i="15"/>
  <c r="W645" i="15" s="1"/>
  <c r="R644" i="15"/>
  <c r="W644" i="15" s="1"/>
  <c r="R643" i="15"/>
  <c r="W643" i="15" s="1"/>
  <c r="R642" i="15"/>
  <c r="W642" i="15" s="1"/>
  <c r="R641" i="15"/>
  <c r="W641" i="15" s="1"/>
  <c r="R640" i="15"/>
  <c r="W640" i="15" s="1"/>
  <c r="R639" i="15"/>
  <c r="W639" i="15" s="1"/>
  <c r="R638" i="15"/>
  <c r="W638" i="15" s="1"/>
  <c r="R637" i="15"/>
  <c r="W637" i="15" s="1"/>
  <c r="R636" i="15"/>
  <c r="W636" i="15" s="1"/>
  <c r="R635" i="15"/>
  <c r="W635" i="15" s="1"/>
  <c r="R634" i="15"/>
  <c r="W634" i="15" s="1"/>
  <c r="R633" i="15"/>
  <c r="W633" i="15" s="1"/>
  <c r="R632" i="15"/>
  <c r="W632" i="15" s="1"/>
  <c r="R631" i="15"/>
  <c r="W631" i="15" s="1"/>
  <c r="R630" i="15"/>
  <c r="W630" i="15" s="1"/>
  <c r="R629" i="15"/>
  <c r="W629" i="15" s="1"/>
  <c r="R628" i="15"/>
  <c r="W628" i="15" s="1"/>
  <c r="R627" i="15"/>
  <c r="W627" i="15" s="1"/>
  <c r="R626" i="15"/>
  <c r="W626" i="15" s="1"/>
  <c r="R625" i="15"/>
  <c r="W625" i="15" s="1"/>
  <c r="R624" i="15"/>
  <c r="W624" i="15" s="1"/>
  <c r="R623" i="15"/>
  <c r="W623" i="15" s="1"/>
  <c r="R622" i="15"/>
  <c r="W622" i="15" s="1"/>
  <c r="R621" i="15"/>
  <c r="W621" i="15" s="1"/>
  <c r="R620" i="15"/>
  <c r="W620" i="15" s="1"/>
  <c r="R619" i="15"/>
  <c r="W619" i="15" s="1"/>
  <c r="R618" i="15"/>
  <c r="W618" i="15" s="1"/>
  <c r="R617" i="15"/>
  <c r="W617" i="15" s="1"/>
  <c r="R616" i="15"/>
  <c r="W616" i="15" s="1"/>
  <c r="R615" i="15"/>
  <c r="W615" i="15" s="1"/>
  <c r="R614" i="15"/>
  <c r="W614" i="15" s="1"/>
  <c r="R613" i="15"/>
  <c r="W613" i="15" s="1"/>
  <c r="R612" i="15"/>
  <c r="W612" i="15" s="1"/>
  <c r="R611" i="15"/>
  <c r="W611" i="15" s="1"/>
  <c r="R610" i="15"/>
  <c r="W610" i="15" s="1"/>
  <c r="R609" i="15"/>
  <c r="W609" i="15" s="1"/>
  <c r="R608" i="15"/>
  <c r="W608" i="15" s="1"/>
  <c r="R607" i="15"/>
  <c r="W607" i="15" s="1"/>
  <c r="R606" i="15"/>
  <c r="W606" i="15" s="1"/>
  <c r="R605" i="15"/>
  <c r="W605" i="15" s="1"/>
  <c r="R604" i="15"/>
  <c r="W604" i="15" s="1"/>
  <c r="R603" i="15"/>
  <c r="W603" i="15" s="1"/>
  <c r="R602" i="15"/>
  <c r="W602" i="15" s="1"/>
  <c r="R601" i="15"/>
  <c r="W601" i="15" s="1"/>
  <c r="R600" i="15"/>
  <c r="W600" i="15" s="1"/>
  <c r="R599" i="15"/>
  <c r="W599" i="15" s="1"/>
  <c r="R598" i="15"/>
  <c r="W598" i="15" s="1"/>
  <c r="R597" i="15"/>
  <c r="W597" i="15" s="1"/>
  <c r="R596" i="15"/>
  <c r="W596" i="15" s="1"/>
  <c r="R595" i="15"/>
  <c r="W595" i="15" s="1"/>
  <c r="R594" i="15"/>
  <c r="W594" i="15" s="1"/>
  <c r="R593" i="15"/>
  <c r="W593" i="15" s="1"/>
  <c r="R592" i="15"/>
  <c r="W592" i="15" s="1"/>
  <c r="R591" i="15"/>
  <c r="W591" i="15" s="1"/>
  <c r="R590" i="15"/>
  <c r="W590" i="15" s="1"/>
  <c r="R589" i="15"/>
  <c r="W589" i="15" s="1"/>
  <c r="R588" i="15"/>
  <c r="W588" i="15" s="1"/>
  <c r="R587" i="15"/>
  <c r="W587" i="15" s="1"/>
  <c r="R586" i="15"/>
  <c r="W586" i="15" s="1"/>
  <c r="R585" i="15"/>
  <c r="W585" i="15" s="1"/>
  <c r="R584" i="15"/>
  <c r="W584" i="15" s="1"/>
  <c r="R583" i="15"/>
  <c r="W583" i="15" s="1"/>
  <c r="R582" i="15"/>
  <c r="W582" i="15" s="1"/>
  <c r="R581" i="15"/>
  <c r="W581" i="15" s="1"/>
  <c r="R580" i="15"/>
  <c r="W580" i="15" s="1"/>
  <c r="R579" i="15"/>
  <c r="W579" i="15" s="1"/>
  <c r="R578" i="15"/>
  <c r="W578" i="15" s="1"/>
  <c r="R577" i="15"/>
  <c r="W577" i="15" s="1"/>
  <c r="R576" i="15"/>
  <c r="W576" i="15" s="1"/>
  <c r="R575" i="15"/>
  <c r="W575" i="15" s="1"/>
  <c r="R574" i="15"/>
  <c r="W574" i="15" s="1"/>
  <c r="R573" i="15"/>
  <c r="W573" i="15" s="1"/>
  <c r="R572" i="15"/>
  <c r="W572" i="15" s="1"/>
  <c r="R571" i="15"/>
  <c r="W571" i="15" s="1"/>
  <c r="R570" i="15"/>
  <c r="W570" i="15" s="1"/>
  <c r="R569" i="15"/>
  <c r="W569" i="15" s="1"/>
  <c r="R568" i="15"/>
  <c r="W568" i="15" s="1"/>
  <c r="R567" i="15"/>
  <c r="W567" i="15" s="1"/>
  <c r="R566" i="15"/>
  <c r="W566" i="15" s="1"/>
  <c r="R565" i="15"/>
  <c r="W565" i="15" s="1"/>
  <c r="R564" i="15"/>
  <c r="W564" i="15" s="1"/>
  <c r="R563" i="15"/>
  <c r="W563" i="15" s="1"/>
  <c r="R562" i="15"/>
  <c r="W562" i="15" s="1"/>
  <c r="R561" i="15"/>
  <c r="W561" i="15" s="1"/>
  <c r="R560" i="15"/>
  <c r="W560" i="15" s="1"/>
  <c r="R559" i="15"/>
  <c r="W559" i="15" s="1"/>
  <c r="R558" i="15"/>
  <c r="W558" i="15" s="1"/>
  <c r="R557" i="15"/>
  <c r="W557" i="15" s="1"/>
  <c r="R556" i="15"/>
  <c r="W556" i="15" s="1"/>
  <c r="R555" i="15"/>
  <c r="W555" i="15" s="1"/>
  <c r="R554" i="15"/>
  <c r="W554" i="15" s="1"/>
  <c r="R553" i="15"/>
  <c r="W553" i="15" s="1"/>
  <c r="R552" i="15"/>
  <c r="W552" i="15" s="1"/>
  <c r="R551" i="15"/>
  <c r="W551" i="15" s="1"/>
  <c r="R550" i="15"/>
  <c r="W550" i="15" s="1"/>
  <c r="R549" i="15"/>
  <c r="W549" i="15" s="1"/>
  <c r="R548" i="15"/>
  <c r="W548" i="15" s="1"/>
  <c r="R547" i="15"/>
  <c r="W547" i="15" s="1"/>
  <c r="R546" i="15"/>
  <c r="W546" i="15" s="1"/>
  <c r="R545" i="15"/>
  <c r="W545" i="15" s="1"/>
  <c r="R544" i="15"/>
  <c r="W544" i="15" s="1"/>
  <c r="R543" i="15"/>
  <c r="W543" i="15" s="1"/>
  <c r="R542" i="15"/>
  <c r="W542" i="15" s="1"/>
  <c r="R541" i="15"/>
  <c r="W541" i="15" s="1"/>
  <c r="R540" i="15"/>
  <c r="W540" i="15" s="1"/>
  <c r="R539" i="15"/>
  <c r="W539" i="15" s="1"/>
  <c r="R538" i="15"/>
  <c r="W538" i="15" s="1"/>
  <c r="R537" i="15"/>
  <c r="W537" i="15" s="1"/>
  <c r="R536" i="15"/>
  <c r="W536" i="15" s="1"/>
  <c r="R535" i="15"/>
  <c r="W535" i="15" s="1"/>
  <c r="R534" i="15"/>
  <c r="W534" i="15" s="1"/>
  <c r="R533" i="15"/>
  <c r="W533" i="15" s="1"/>
  <c r="R532" i="15"/>
  <c r="W532" i="15" s="1"/>
  <c r="R531" i="15"/>
  <c r="W531" i="15" s="1"/>
  <c r="R530" i="15"/>
  <c r="W530" i="15" s="1"/>
  <c r="R529" i="15"/>
  <c r="W529" i="15" s="1"/>
  <c r="R528" i="15"/>
  <c r="W528" i="15" s="1"/>
  <c r="R527" i="15"/>
  <c r="W527" i="15" s="1"/>
  <c r="R526" i="15"/>
  <c r="W526" i="15" s="1"/>
  <c r="R525" i="15"/>
  <c r="W525" i="15" s="1"/>
  <c r="R524" i="15"/>
  <c r="W524" i="15" s="1"/>
  <c r="R523" i="15"/>
  <c r="W523" i="15" s="1"/>
  <c r="R522" i="15"/>
  <c r="W522" i="15" s="1"/>
  <c r="R521" i="15"/>
  <c r="W521" i="15" s="1"/>
  <c r="R520" i="15"/>
  <c r="W520" i="15" s="1"/>
  <c r="R519" i="15"/>
  <c r="W519" i="15" s="1"/>
  <c r="R518" i="15"/>
  <c r="W518" i="15" s="1"/>
  <c r="R517" i="15"/>
  <c r="W517" i="15" s="1"/>
  <c r="R516" i="15"/>
  <c r="W516" i="15" s="1"/>
  <c r="R515" i="15"/>
  <c r="W515" i="15" s="1"/>
  <c r="R514" i="15"/>
  <c r="W514" i="15" s="1"/>
  <c r="R513" i="15"/>
  <c r="W513" i="15" s="1"/>
  <c r="R512" i="15"/>
  <c r="W512" i="15" s="1"/>
  <c r="R511" i="15"/>
  <c r="W511" i="15" s="1"/>
  <c r="R510" i="15"/>
  <c r="W510" i="15" s="1"/>
  <c r="R509" i="15"/>
  <c r="W509" i="15" s="1"/>
  <c r="R508" i="15"/>
  <c r="W508" i="15" s="1"/>
  <c r="R507" i="15"/>
  <c r="W507" i="15" s="1"/>
  <c r="R506" i="15"/>
  <c r="W506" i="15" s="1"/>
  <c r="R505" i="15"/>
  <c r="W505" i="15" s="1"/>
  <c r="R504" i="15"/>
  <c r="W504" i="15" s="1"/>
  <c r="R503" i="15"/>
  <c r="W503" i="15" s="1"/>
  <c r="R502" i="15"/>
  <c r="W502" i="15" s="1"/>
  <c r="R501" i="15"/>
  <c r="W501" i="15" s="1"/>
  <c r="R500" i="15"/>
  <c r="W500" i="15" s="1"/>
  <c r="R499" i="15"/>
  <c r="W499" i="15" s="1"/>
  <c r="R498" i="15"/>
  <c r="W498" i="15" s="1"/>
  <c r="R497" i="15"/>
  <c r="W497" i="15" s="1"/>
  <c r="R496" i="15"/>
  <c r="W496" i="15" s="1"/>
  <c r="R495" i="15"/>
  <c r="W495" i="15" s="1"/>
  <c r="R494" i="15"/>
  <c r="W494" i="15" s="1"/>
  <c r="R493" i="15"/>
  <c r="W493" i="15" s="1"/>
  <c r="R492" i="15"/>
  <c r="W492" i="15" s="1"/>
  <c r="R491" i="15"/>
  <c r="W491" i="15" s="1"/>
  <c r="R490" i="15"/>
  <c r="W490" i="15" s="1"/>
  <c r="R489" i="15"/>
  <c r="W489" i="15" s="1"/>
  <c r="R488" i="15"/>
  <c r="W488" i="15" s="1"/>
  <c r="R487" i="15"/>
  <c r="W487" i="15" s="1"/>
  <c r="R486" i="15"/>
  <c r="W486" i="15" s="1"/>
  <c r="R485" i="15"/>
  <c r="W485" i="15" s="1"/>
  <c r="R484" i="15"/>
  <c r="W484" i="15" s="1"/>
  <c r="R483" i="15"/>
  <c r="W483" i="15" s="1"/>
  <c r="R482" i="15"/>
  <c r="W482" i="15" s="1"/>
  <c r="R481" i="15"/>
  <c r="W481" i="15" s="1"/>
  <c r="R480" i="15"/>
  <c r="W480" i="15" s="1"/>
  <c r="R479" i="15"/>
  <c r="W479" i="15" s="1"/>
  <c r="R478" i="15"/>
  <c r="W478" i="15" s="1"/>
  <c r="R477" i="15"/>
  <c r="W477" i="15" s="1"/>
  <c r="R476" i="15"/>
  <c r="W476" i="15" s="1"/>
  <c r="R475" i="15"/>
  <c r="W475" i="15" s="1"/>
  <c r="R474" i="15"/>
  <c r="W474" i="15" s="1"/>
  <c r="R473" i="15"/>
  <c r="W473" i="15" s="1"/>
  <c r="R472" i="15"/>
  <c r="W472" i="15" s="1"/>
  <c r="R471" i="15"/>
  <c r="W471" i="15" s="1"/>
  <c r="R470" i="15"/>
  <c r="W470" i="15" s="1"/>
  <c r="R469" i="15"/>
  <c r="W469" i="15" s="1"/>
  <c r="R468" i="15"/>
  <c r="W468" i="15" s="1"/>
  <c r="R467" i="15"/>
  <c r="W467" i="15" s="1"/>
  <c r="R466" i="15"/>
  <c r="W466" i="15" s="1"/>
  <c r="R465" i="15"/>
  <c r="W465" i="15" s="1"/>
  <c r="R464" i="15"/>
  <c r="W464" i="15" s="1"/>
  <c r="R463" i="15"/>
  <c r="W463" i="15" s="1"/>
  <c r="R462" i="15"/>
  <c r="W462" i="15" s="1"/>
  <c r="R461" i="15"/>
  <c r="W461" i="15" s="1"/>
  <c r="R460" i="15"/>
  <c r="W460" i="15" s="1"/>
  <c r="R459" i="15"/>
  <c r="W459" i="15" s="1"/>
  <c r="R458" i="15"/>
  <c r="W458" i="15" s="1"/>
  <c r="R457" i="15"/>
  <c r="W457" i="15" s="1"/>
  <c r="R456" i="15"/>
  <c r="W456" i="15" s="1"/>
  <c r="R455" i="15"/>
  <c r="W455" i="15" s="1"/>
  <c r="R454" i="15"/>
  <c r="W454" i="15" s="1"/>
  <c r="R453" i="15"/>
  <c r="W453" i="15" s="1"/>
  <c r="R452" i="15"/>
  <c r="W452" i="15" s="1"/>
  <c r="R451" i="15"/>
  <c r="W451" i="15" s="1"/>
  <c r="R450" i="15"/>
  <c r="W450" i="15" s="1"/>
  <c r="R449" i="15"/>
  <c r="W449" i="15" s="1"/>
  <c r="R448" i="15"/>
  <c r="W448" i="15" s="1"/>
  <c r="R447" i="15"/>
  <c r="W447" i="15" s="1"/>
  <c r="R446" i="15"/>
  <c r="W446" i="15" s="1"/>
  <c r="R445" i="15"/>
  <c r="W445" i="15" s="1"/>
  <c r="R444" i="15"/>
  <c r="W444" i="15" s="1"/>
  <c r="R443" i="15"/>
  <c r="W443" i="15" s="1"/>
  <c r="R442" i="15"/>
  <c r="W442" i="15" s="1"/>
  <c r="R441" i="15"/>
  <c r="W441" i="15" s="1"/>
  <c r="R440" i="15"/>
  <c r="W440" i="15" s="1"/>
  <c r="R439" i="15"/>
  <c r="W439" i="15" s="1"/>
  <c r="R438" i="15"/>
  <c r="W438" i="15" s="1"/>
  <c r="R437" i="15"/>
  <c r="W437" i="15" s="1"/>
  <c r="R436" i="15"/>
  <c r="W436" i="15" s="1"/>
  <c r="R435" i="15"/>
  <c r="W435" i="15" s="1"/>
  <c r="R434" i="15"/>
  <c r="W434" i="15" s="1"/>
  <c r="R433" i="15"/>
  <c r="W433" i="15" s="1"/>
  <c r="R432" i="15"/>
  <c r="W432" i="15" s="1"/>
  <c r="R431" i="15"/>
  <c r="W431" i="15" s="1"/>
  <c r="R430" i="15"/>
  <c r="W430" i="15" s="1"/>
  <c r="R429" i="15"/>
  <c r="W429" i="15" s="1"/>
  <c r="R428" i="15"/>
  <c r="W428" i="15" s="1"/>
  <c r="R427" i="15"/>
  <c r="W427" i="15" s="1"/>
  <c r="R426" i="15"/>
  <c r="W426" i="15" s="1"/>
  <c r="R425" i="15"/>
  <c r="W425" i="15" s="1"/>
  <c r="R424" i="15"/>
  <c r="W424" i="15" s="1"/>
  <c r="R423" i="15"/>
  <c r="W423" i="15" s="1"/>
  <c r="R422" i="15"/>
  <c r="W422" i="15" s="1"/>
  <c r="R421" i="15"/>
  <c r="W421" i="15" s="1"/>
  <c r="R420" i="15"/>
  <c r="W420" i="15" s="1"/>
  <c r="R419" i="15"/>
  <c r="W419" i="15" s="1"/>
  <c r="R418" i="15"/>
  <c r="W418" i="15" s="1"/>
  <c r="R417" i="15"/>
  <c r="W417" i="15" s="1"/>
  <c r="R416" i="15"/>
  <c r="W416" i="15" s="1"/>
  <c r="R415" i="15"/>
  <c r="W415" i="15" s="1"/>
  <c r="R414" i="15"/>
  <c r="W414" i="15" s="1"/>
  <c r="R413" i="15"/>
  <c r="W413" i="15" s="1"/>
  <c r="R412" i="15"/>
  <c r="W412" i="15" s="1"/>
  <c r="R411" i="15"/>
  <c r="W411" i="15" s="1"/>
  <c r="R410" i="15"/>
  <c r="W410" i="15" s="1"/>
  <c r="R409" i="15"/>
  <c r="W409" i="15" s="1"/>
  <c r="R408" i="15"/>
  <c r="W408" i="15" s="1"/>
  <c r="R407" i="15"/>
  <c r="W407" i="15" s="1"/>
  <c r="R406" i="15"/>
  <c r="W406" i="15" s="1"/>
  <c r="R405" i="15"/>
  <c r="W405" i="15" s="1"/>
  <c r="R404" i="15"/>
  <c r="W404" i="15" s="1"/>
  <c r="R403" i="15"/>
  <c r="W403" i="15" s="1"/>
  <c r="R402" i="15"/>
  <c r="W402" i="15" s="1"/>
  <c r="R401" i="15"/>
  <c r="W401" i="15" s="1"/>
  <c r="R400" i="15"/>
  <c r="W400" i="15" s="1"/>
  <c r="R399" i="15"/>
  <c r="W399" i="15" s="1"/>
  <c r="R398" i="15"/>
  <c r="W398" i="15" s="1"/>
  <c r="R397" i="15"/>
  <c r="W397" i="15" s="1"/>
  <c r="R396" i="15"/>
  <c r="W396" i="15" s="1"/>
  <c r="R395" i="15"/>
  <c r="W395" i="15" s="1"/>
  <c r="R394" i="15"/>
  <c r="W394" i="15" s="1"/>
  <c r="R393" i="15"/>
  <c r="W393" i="15" s="1"/>
  <c r="R392" i="15"/>
  <c r="W392" i="15" s="1"/>
  <c r="R391" i="15"/>
  <c r="W391" i="15" s="1"/>
  <c r="R390" i="15"/>
  <c r="W390" i="15" s="1"/>
  <c r="R389" i="15"/>
  <c r="W389" i="15" s="1"/>
  <c r="R388" i="15"/>
  <c r="W388" i="15" s="1"/>
  <c r="R387" i="15"/>
  <c r="W387" i="15" s="1"/>
  <c r="R386" i="15"/>
  <c r="W386" i="15" s="1"/>
  <c r="R385" i="15"/>
  <c r="W385" i="15" s="1"/>
  <c r="R384" i="15"/>
  <c r="W384" i="15" s="1"/>
  <c r="R383" i="15"/>
  <c r="W383" i="15" s="1"/>
  <c r="R382" i="15"/>
  <c r="W382" i="15" s="1"/>
  <c r="R381" i="15"/>
  <c r="W381" i="15" s="1"/>
  <c r="R380" i="15"/>
  <c r="W380" i="15" s="1"/>
  <c r="R379" i="15"/>
  <c r="W379" i="15" s="1"/>
  <c r="R378" i="15"/>
  <c r="W378" i="15" s="1"/>
  <c r="R377" i="15"/>
  <c r="W377" i="15" s="1"/>
  <c r="R376" i="15"/>
  <c r="W376" i="15" s="1"/>
  <c r="R375" i="15"/>
  <c r="W375" i="15" s="1"/>
  <c r="R374" i="15"/>
  <c r="W374" i="15" s="1"/>
  <c r="R373" i="15"/>
  <c r="W373" i="15" s="1"/>
  <c r="R372" i="15"/>
  <c r="W372" i="15" s="1"/>
  <c r="R371" i="15"/>
  <c r="W371" i="15" s="1"/>
  <c r="R370" i="15"/>
  <c r="W370" i="15" s="1"/>
  <c r="R369" i="15"/>
  <c r="W369" i="15" s="1"/>
  <c r="R368" i="15"/>
  <c r="W368" i="15" s="1"/>
  <c r="R367" i="15"/>
  <c r="W367" i="15" s="1"/>
  <c r="R366" i="15"/>
  <c r="W366" i="15" s="1"/>
  <c r="R365" i="15"/>
  <c r="W365" i="15" s="1"/>
  <c r="R364" i="15"/>
  <c r="W364" i="15" s="1"/>
  <c r="R363" i="15"/>
  <c r="W363" i="15" s="1"/>
  <c r="R362" i="15"/>
  <c r="W362" i="15" s="1"/>
  <c r="R361" i="15"/>
  <c r="W361" i="15" s="1"/>
  <c r="R360" i="15"/>
  <c r="W360" i="15" s="1"/>
  <c r="R359" i="15"/>
  <c r="W359" i="15" s="1"/>
  <c r="R358" i="15"/>
  <c r="W358" i="15" s="1"/>
  <c r="R357" i="15"/>
  <c r="W357" i="15" s="1"/>
  <c r="R356" i="15"/>
  <c r="W356" i="15" s="1"/>
  <c r="R355" i="15"/>
  <c r="W355" i="15" s="1"/>
  <c r="R354" i="15"/>
  <c r="W354" i="15" s="1"/>
  <c r="R353" i="15"/>
  <c r="W353" i="15" s="1"/>
  <c r="R352" i="15"/>
  <c r="W352" i="15" s="1"/>
  <c r="R351" i="15"/>
  <c r="W351" i="15" s="1"/>
  <c r="R350" i="15"/>
  <c r="W350" i="15" s="1"/>
  <c r="R349" i="15"/>
  <c r="W349" i="15" s="1"/>
  <c r="R348" i="15"/>
  <c r="W348" i="15" s="1"/>
  <c r="R347" i="15"/>
  <c r="W347" i="15" s="1"/>
  <c r="R346" i="15"/>
  <c r="W346" i="15" s="1"/>
  <c r="R345" i="15"/>
  <c r="W345" i="15" s="1"/>
  <c r="R344" i="15"/>
  <c r="W344" i="15" s="1"/>
  <c r="R343" i="15"/>
  <c r="W343" i="15" s="1"/>
  <c r="R342" i="15"/>
  <c r="W342" i="15" s="1"/>
  <c r="R341" i="15"/>
  <c r="W341" i="15" s="1"/>
  <c r="R340" i="15"/>
  <c r="W340" i="15" s="1"/>
  <c r="R339" i="15"/>
  <c r="W339" i="15" s="1"/>
  <c r="R338" i="15"/>
  <c r="W338" i="15" s="1"/>
  <c r="R337" i="15"/>
  <c r="W337" i="15" s="1"/>
  <c r="R336" i="15"/>
  <c r="W336" i="15" s="1"/>
  <c r="R335" i="15"/>
  <c r="W335" i="15" s="1"/>
  <c r="R334" i="15"/>
  <c r="W334" i="15" s="1"/>
  <c r="R333" i="15"/>
  <c r="W333" i="15" s="1"/>
  <c r="R332" i="15"/>
  <c r="W332" i="15" s="1"/>
  <c r="R331" i="15"/>
  <c r="W331" i="15" s="1"/>
  <c r="R330" i="15"/>
  <c r="W330" i="15" s="1"/>
  <c r="R329" i="15"/>
  <c r="W329" i="15" s="1"/>
  <c r="R328" i="15"/>
  <c r="W328" i="15" s="1"/>
  <c r="R327" i="15"/>
  <c r="W327" i="15" s="1"/>
  <c r="R326" i="15"/>
  <c r="W326" i="15" s="1"/>
  <c r="R325" i="15"/>
  <c r="W325" i="15" s="1"/>
  <c r="R324" i="15"/>
  <c r="W324" i="15" s="1"/>
  <c r="R323" i="15"/>
  <c r="W323" i="15" s="1"/>
  <c r="R322" i="15"/>
  <c r="W322" i="15" s="1"/>
  <c r="R321" i="15"/>
  <c r="W321" i="15" s="1"/>
  <c r="R320" i="15"/>
  <c r="W320" i="15" s="1"/>
  <c r="R319" i="15"/>
  <c r="W319" i="15" s="1"/>
  <c r="R318" i="15"/>
  <c r="W318" i="15" s="1"/>
  <c r="R317" i="15"/>
  <c r="W317" i="15" s="1"/>
  <c r="R316" i="15"/>
  <c r="W316" i="15" s="1"/>
  <c r="R315" i="15"/>
  <c r="W315" i="15" s="1"/>
  <c r="R314" i="15"/>
  <c r="W314" i="15" s="1"/>
  <c r="R313" i="15"/>
  <c r="W313" i="15" s="1"/>
  <c r="R312" i="15"/>
  <c r="W312" i="15" s="1"/>
  <c r="R311" i="15"/>
  <c r="W311" i="15" s="1"/>
  <c r="R310" i="15"/>
  <c r="W310" i="15" s="1"/>
  <c r="R309" i="15"/>
  <c r="W309" i="15" s="1"/>
  <c r="R308" i="15"/>
  <c r="W308" i="15" s="1"/>
  <c r="R307" i="15"/>
  <c r="W307" i="15" s="1"/>
  <c r="R306" i="15"/>
  <c r="W306" i="15" s="1"/>
  <c r="R305" i="15"/>
  <c r="W305" i="15" s="1"/>
  <c r="R304" i="15"/>
  <c r="W304" i="15" s="1"/>
  <c r="R303" i="15"/>
  <c r="W303" i="15" s="1"/>
  <c r="R302" i="15"/>
  <c r="W302" i="15" s="1"/>
  <c r="R301" i="15"/>
  <c r="W301" i="15" s="1"/>
  <c r="R300" i="15"/>
  <c r="W300" i="15" s="1"/>
  <c r="R299" i="15"/>
  <c r="W299" i="15" s="1"/>
  <c r="R298" i="15"/>
  <c r="W298" i="15" s="1"/>
  <c r="R297" i="15"/>
  <c r="W297" i="15" s="1"/>
  <c r="R296" i="15"/>
  <c r="W296" i="15" s="1"/>
  <c r="R295" i="15"/>
  <c r="W295" i="15" s="1"/>
  <c r="R294" i="15"/>
  <c r="W294" i="15" s="1"/>
  <c r="R293" i="15"/>
  <c r="W293" i="15" s="1"/>
  <c r="R292" i="15"/>
  <c r="W292" i="15" s="1"/>
  <c r="R291" i="15"/>
  <c r="W291" i="15" s="1"/>
  <c r="R290" i="15"/>
  <c r="W290" i="15" s="1"/>
  <c r="R289" i="15"/>
  <c r="W289" i="15" s="1"/>
  <c r="R288" i="15"/>
  <c r="W288" i="15" s="1"/>
  <c r="R287" i="15"/>
  <c r="W287" i="15" s="1"/>
  <c r="R286" i="15"/>
  <c r="W286" i="15" s="1"/>
  <c r="R285" i="15"/>
  <c r="W285" i="15" s="1"/>
  <c r="R284" i="15"/>
  <c r="W284" i="15" s="1"/>
  <c r="R283" i="15"/>
  <c r="W283" i="15" s="1"/>
  <c r="R282" i="15"/>
  <c r="W282" i="15" s="1"/>
  <c r="R281" i="15"/>
  <c r="W281" i="15" s="1"/>
  <c r="R280" i="15"/>
  <c r="W280" i="15" s="1"/>
  <c r="R279" i="15"/>
  <c r="W279" i="15" s="1"/>
  <c r="R278" i="15"/>
  <c r="W278" i="15" s="1"/>
  <c r="R277" i="15"/>
  <c r="W277" i="15" s="1"/>
  <c r="R276" i="15"/>
  <c r="W276" i="15" s="1"/>
  <c r="R275" i="15"/>
  <c r="W275" i="15" s="1"/>
  <c r="R274" i="15"/>
  <c r="W274" i="15" s="1"/>
  <c r="R273" i="15"/>
  <c r="W273" i="15" s="1"/>
  <c r="R272" i="15"/>
  <c r="W272" i="15" s="1"/>
  <c r="R271" i="15"/>
  <c r="W271" i="15" s="1"/>
  <c r="R270" i="15"/>
  <c r="W270" i="15" s="1"/>
  <c r="R269" i="15"/>
  <c r="W269" i="15" s="1"/>
  <c r="R268" i="15"/>
  <c r="W268" i="15" s="1"/>
  <c r="R267" i="15"/>
  <c r="W267" i="15" s="1"/>
  <c r="R266" i="15"/>
  <c r="W266" i="15" s="1"/>
  <c r="R265" i="15"/>
  <c r="W265" i="15" s="1"/>
  <c r="R264" i="15"/>
  <c r="W264" i="15" s="1"/>
  <c r="R263" i="15"/>
  <c r="W263" i="15" s="1"/>
  <c r="R262" i="15"/>
  <c r="W262" i="15" s="1"/>
  <c r="R261" i="15"/>
  <c r="W261" i="15" s="1"/>
  <c r="R260" i="15"/>
  <c r="W260" i="15" s="1"/>
  <c r="R259" i="15"/>
  <c r="W259" i="15" s="1"/>
  <c r="R258" i="15"/>
  <c r="W258" i="15" s="1"/>
  <c r="R257" i="15"/>
  <c r="W257" i="15" s="1"/>
  <c r="R256" i="15"/>
  <c r="W256" i="15" s="1"/>
  <c r="R255" i="15"/>
  <c r="W255" i="15" s="1"/>
  <c r="R254" i="15"/>
  <c r="W254" i="15" s="1"/>
  <c r="R253" i="15"/>
  <c r="W253" i="15" s="1"/>
  <c r="R252" i="15"/>
  <c r="W252" i="15" s="1"/>
  <c r="R251" i="15"/>
  <c r="W251" i="15" s="1"/>
  <c r="R250" i="15"/>
  <c r="W250" i="15" s="1"/>
  <c r="R249" i="15"/>
  <c r="W249" i="15" s="1"/>
  <c r="R248" i="15"/>
  <c r="W248" i="15" s="1"/>
  <c r="R247" i="15"/>
  <c r="W247" i="15" s="1"/>
  <c r="R246" i="15"/>
  <c r="W246" i="15" s="1"/>
  <c r="R245" i="15"/>
  <c r="W245" i="15" s="1"/>
  <c r="R244" i="15"/>
  <c r="W244" i="15" s="1"/>
  <c r="R243" i="15"/>
  <c r="W243" i="15" s="1"/>
  <c r="R242" i="15"/>
  <c r="W242" i="15" s="1"/>
  <c r="R241" i="15"/>
  <c r="W241" i="15" s="1"/>
  <c r="R240" i="15"/>
  <c r="W240" i="15" s="1"/>
  <c r="R239" i="15"/>
  <c r="W239" i="15" s="1"/>
  <c r="R238" i="15"/>
  <c r="W238" i="15" s="1"/>
  <c r="R237" i="15"/>
  <c r="W237" i="15" s="1"/>
  <c r="R236" i="15"/>
  <c r="W236" i="15" s="1"/>
  <c r="R235" i="15"/>
  <c r="W235" i="15" s="1"/>
  <c r="R234" i="15"/>
  <c r="W234" i="15" s="1"/>
  <c r="R233" i="15"/>
  <c r="W233" i="15" s="1"/>
  <c r="R232" i="15"/>
  <c r="W232" i="15" s="1"/>
  <c r="R231" i="15"/>
  <c r="W231" i="15" s="1"/>
  <c r="R230" i="15"/>
  <c r="W230" i="15" s="1"/>
  <c r="R229" i="15"/>
  <c r="W229" i="15" s="1"/>
  <c r="R228" i="15"/>
  <c r="W228" i="15" s="1"/>
  <c r="R227" i="15"/>
  <c r="W227" i="15" s="1"/>
  <c r="R226" i="15"/>
  <c r="W226" i="15" s="1"/>
  <c r="R225" i="15"/>
  <c r="W225" i="15" s="1"/>
  <c r="R224" i="15"/>
  <c r="W224" i="15" s="1"/>
  <c r="R223" i="15"/>
  <c r="W223" i="15" s="1"/>
  <c r="R222" i="15"/>
  <c r="W222" i="15" s="1"/>
  <c r="R221" i="15"/>
  <c r="W221" i="15" s="1"/>
  <c r="R220" i="15"/>
  <c r="W220" i="15" s="1"/>
  <c r="R219" i="15"/>
  <c r="W219" i="15" s="1"/>
  <c r="R218" i="15"/>
  <c r="W218" i="15" s="1"/>
  <c r="R217" i="15"/>
  <c r="W217" i="15" s="1"/>
  <c r="R216" i="15"/>
  <c r="W216" i="15" s="1"/>
  <c r="R215" i="15"/>
  <c r="W215" i="15" s="1"/>
  <c r="R214" i="15"/>
  <c r="W214" i="15" s="1"/>
  <c r="R213" i="15"/>
  <c r="W213" i="15" s="1"/>
  <c r="R212" i="15"/>
  <c r="W212" i="15" s="1"/>
  <c r="R211" i="15"/>
  <c r="W211" i="15" s="1"/>
  <c r="R210" i="15"/>
  <c r="W210" i="15" s="1"/>
  <c r="R209" i="15"/>
  <c r="W209" i="15" s="1"/>
  <c r="R208" i="15"/>
  <c r="W208" i="15" s="1"/>
  <c r="R207" i="15"/>
  <c r="W207" i="15" s="1"/>
  <c r="R206" i="15"/>
  <c r="W206" i="15" s="1"/>
  <c r="R205" i="15"/>
  <c r="W205" i="15" s="1"/>
  <c r="R204" i="15"/>
  <c r="W204" i="15" s="1"/>
  <c r="R203" i="15"/>
  <c r="W203" i="15" s="1"/>
  <c r="R202" i="15"/>
  <c r="W202" i="15" s="1"/>
  <c r="R201" i="15"/>
  <c r="W201" i="15" s="1"/>
  <c r="R200" i="15"/>
  <c r="W200" i="15" s="1"/>
  <c r="R199" i="15"/>
  <c r="W199" i="15" s="1"/>
  <c r="R198" i="15"/>
  <c r="W198" i="15" s="1"/>
  <c r="R197" i="15"/>
  <c r="W197" i="15" s="1"/>
  <c r="R196" i="15"/>
  <c r="W196" i="15" s="1"/>
  <c r="R195" i="15"/>
  <c r="W195" i="15" s="1"/>
  <c r="R194" i="15"/>
  <c r="W194" i="15" s="1"/>
  <c r="R193" i="15"/>
  <c r="W193" i="15" s="1"/>
  <c r="R192" i="15"/>
  <c r="W192" i="15" s="1"/>
  <c r="R191" i="15"/>
  <c r="W191" i="15" s="1"/>
  <c r="R190" i="15"/>
  <c r="W190" i="15" s="1"/>
  <c r="R189" i="15"/>
  <c r="W189" i="15" s="1"/>
  <c r="R188" i="15"/>
  <c r="W188" i="15" s="1"/>
  <c r="R187" i="15"/>
  <c r="W187" i="15" s="1"/>
  <c r="R186" i="15"/>
  <c r="W186" i="15" s="1"/>
  <c r="R185" i="15"/>
  <c r="W185" i="15" s="1"/>
  <c r="R184" i="15"/>
  <c r="W184" i="15" s="1"/>
  <c r="R183" i="15"/>
  <c r="W183" i="15" s="1"/>
  <c r="R182" i="15"/>
  <c r="W182" i="15" s="1"/>
  <c r="R181" i="15"/>
  <c r="W181" i="15" s="1"/>
  <c r="R180" i="15"/>
  <c r="W180" i="15" s="1"/>
  <c r="R179" i="15"/>
  <c r="W179" i="15" s="1"/>
  <c r="R178" i="15"/>
  <c r="W178" i="15" s="1"/>
  <c r="R177" i="15"/>
  <c r="W177" i="15" s="1"/>
  <c r="R176" i="15"/>
  <c r="W176" i="15" s="1"/>
  <c r="R175" i="15"/>
  <c r="W175" i="15" s="1"/>
  <c r="R174" i="15"/>
  <c r="W174" i="15" s="1"/>
  <c r="R173" i="15"/>
  <c r="W173" i="15" s="1"/>
  <c r="R172" i="15"/>
  <c r="W172" i="15" s="1"/>
  <c r="R171" i="15"/>
  <c r="W171" i="15" s="1"/>
  <c r="R170" i="15"/>
  <c r="W170" i="15" s="1"/>
  <c r="R169" i="15"/>
  <c r="W169" i="15" s="1"/>
  <c r="R168" i="15"/>
  <c r="W168" i="15" s="1"/>
  <c r="R167" i="15"/>
  <c r="W167" i="15" s="1"/>
  <c r="R166" i="15"/>
  <c r="W166" i="15" s="1"/>
  <c r="R165" i="15"/>
  <c r="W165" i="15" s="1"/>
  <c r="R164" i="15"/>
  <c r="W164" i="15" s="1"/>
  <c r="R163" i="15"/>
  <c r="W163" i="15" s="1"/>
  <c r="R162" i="15"/>
  <c r="W162" i="15" s="1"/>
  <c r="R161" i="15"/>
  <c r="W161" i="15" s="1"/>
  <c r="R160" i="15"/>
  <c r="W160" i="15" s="1"/>
  <c r="R159" i="15"/>
  <c r="W159" i="15" s="1"/>
  <c r="R158" i="15"/>
  <c r="W158" i="15" s="1"/>
  <c r="R157" i="15"/>
  <c r="W157" i="15" s="1"/>
  <c r="R156" i="15"/>
  <c r="W156" i="15" s="1"/>
  <c r="R155" i="15"/>
  <c r="W155" i="15" s="1"/>
  <c r="R154" i="15"/>
  <c r="W154" i="15" s="1"/>
  <c r="R153" i="15"/>
  <c r="W153" i="15" s="1"/>
  <c r="R152" i="15"/>
  <c r="W152" i="15" s="1"/>
  <c r="R151" i="15"/>
  <c r="W151" i="15" s="1"/>
  <c r="R150" i="15"/>
  <c r="W150" i="15" s="1"/>
  <c r="R149" i="15"/>
  <c r="W149" i="15" s="1"/>
  <c r="R148" i="15"/>
  <c r="W148" i="15" s="1"/>
  <c r="R147" i="15"/>
  <c r="W147" i="15" s="1"/>
  <c r="R146" i="15"/>
  <c r="W146" i="15" s="1"/>
  <c r="R145" i="15"/>
  <c r="W145" i="15" s="1"/>
  <c r="R144" i="15"/>
  <c r="W144" i="15" s="1"/>
  <c r="R143" i="15"/>
  <c r="W143" i="15" s="1"/>
  <c r="R142" i="15"/>
  <c r="W142" i="15" s="1"/>
  <c r="R141" i="15"/>
  <c r="W141" i="15" s="1"/>
  <c r="R140" i="15"/>
  <c r="W140" i="15" s="1"/>
  <c r="R139" i="15"/>
  <c r="W139" i="15" s="1"/>
  <c r="R138" i="15"/>
  <c r="W138" i="15" s="1"/>
  <c r="R137" i="15"/>
  <c r="W137" i="15" s="1"/>
  <c r="R136" i="15"/>
  <c r="W136" i="15" s="1"/>
  <c r="R135" i="15"/>
  <c r="W135" i="15" s="1"/>
  <c r="R134" i="15"/>
  <c r="W134" i="15" s="1"/>
  <c r="R133" i="15"/>
  <c r="W133" i="15" s="1"/>
  <c r="R132" i="15"/>
  <c r="W132" i="15" s="1"/>
  <c r="R131" i="15"/>
  <c r="W131" i="15" s="1"/>
  <c r="R130" i="15"/>
  <c r="W130" i="15" s="1"/>
  <c r="R129" i="15"/>
  <c r="W129" i="15" s="1"/>
  <c r="R128" i="15"/>
  <c r="W128" i="15" s="1"/>
  <c r="R127" i="15"/>
  <c r="W127" i="15" s="1"/>
  <c r="R126" i="15"/>
  <c r="W126" i="15" s="1"/>
  <c r="R125" i="15"/>
  <c r="W125" i="15" s="1"/>
  <c r="R124" i="15"/>
  <c r="W124" i="15" s="1"/>
  <c r="R123" i="15"/>
  <c r="W123" i="15" s="1"/>
  <c r="R122" i="15"/>
  <c r="W122" i="15" s="1"/>
  <c r="R121" i="15"/>
  <c r="W121" i="15" s="1"/>
  <c r="R120" i="15"/>
  <c r="W120" i="15" s="1"/>
  <c r="R119" i="15"/>
  <c r="W119" i="15" s="1"/>
  <c r="R118" i="15"/>
  <c r="W118" i="15" s="1"/>
  <c r="R117" i="15"/>
  <c r="W117" i="15" s="1"/>
  <c r="R116" i="15"/>
  <c r="W116" i="15" s="1"/>
  <c r="R115" i="15"/>
  <c r="W115" i="15" s="1"/>
  <c r="R114" i="15"/>
  <c r="W114" i="15" s="1"/>
  <c r="R113" i="15"/>
  <c r="W113" i="15" s="1"/>
  <c r="R112" i="15"/>
  <c r="W112" i="15" s="1"/>
  <c r="R111" i="15"/>
  <c r="W111" i="15" s="1"/>
  <c r="R110" i="15"/>
  <c r="W110" i="15" s="1"/>
  <c r="R109" i="15"/>
  <c r="W109" i="15" s="1"/>
  <c r="R108" i="15"/>
  <c r="W108" i="15" s="1"/>
  <c r="R107" i="15"/>
  <c r="W107" i="15" s="1"/>
  <c r="R106" i="15"/>
  <c r="W106" i="15" s="1"/>
  <c r="R105" i="15"/>
  <c r="W105" i="15" s="1"/>
  <c r="R104" i="15"/>
  <c r="W104" i="15" s="1"/>
  <c r="R103" i="15"/>
  <c r="W103" i="15" s="1"/>
  <c r="R102" i="15"/>
  <c r="W102" i="15" s="1"/>
  <c r="R101" i="15"/>
  <c r="W101" i="15" s="1"/>
  <c r="R100" i="15"/>
  <c r="W100" i="15" s="1"/>
  <c r="R99" i="15"/>
  <c r="W99" i="15" s="1"/>
  <c r="R98" i="15"/>
  <c r="W98" i="15" s="1"/>
  <c r="R97" i="15"/>
  <c r="W97" i="15" s="1"/>
  <c r="R96" i="15"/>
  <c r="W96" i="15" s="1"/>
  <c r="R95" i="15"/>
  <c r="W95" i="15" s="1"/>
  <c r="R94" i="15"/>
  <c r="W94" i="15" s="1"/>
  <c r="R93" i="15"/>
  <c r="W93" i="15" s="1"/>
  <c r="R92" i="15"/>
  <c r="W92" i="15" s="1"/>
  <c r="R91" i="15"/>
  <c r="W91" i="15" s="1"/>
  <c r="R90" i="15"/>
  <c r="W90" i="15" s="1"/>
  <c r="R89" i="15"/>
  <c r="W89" i="15" s="1"/>
  <c r="R88" i="15"/>
  <c r="W88" i="15" s="1"/>
  <c r="R87" i="15"/>
  <c r="W87" i="15" s="1"/>
  <c r="R86" i="15"/>
  <c r="W86" i="15" s="1"/>
  <c r="R85" i="15"/>
  <c r="W85" i="15" s="1"/>
  <c r="R84" i="15"/>
  <c r="W84" i="15" s="1"/>
  <c r="R83" i="15"/>
  <c r="W83" i="15" s="1"/>
  <c r="R82" i="15"/>
  <c r="W82" i="15" s="1"/>
  <c r="R81" i="15"/>
  <c r="W81" i="15" s="1"/>
  <c r="R80" i="15"/>
  <c r="W80" i="15" s="1"/>
  <c r="R79" i="15"/>
  <c r="W79" i="15" s="1"/>
  <c r="R78" i="15"/>
  <c r="W78" i="15" s="1"/>
  <c r="R77" i="15"/>
  <c r="W77" i="15" s="1"/>
  <c r="R76" i="15"/>
  <c r="W76" i="15" s="1"/>
  <c r="R75" i="15"/>
  <c r="W75" i="15" s="1"/>
  <c r="R74" i="15"/>
  <c r="W74" i="15" s="1"/>
  <c r="R73" i="15"/>
  <c r="W73" i="15" s="1"/>
  <c r="R72" i="15"/>
  <c r="W72" i="15" s="1"/>
  <c r="R71" i="15"/>
  <c r="W71" i="15" s="1"/>
  <c r="R70" i="15"/>
  <c r="W70" i="15" s="1"/>
  <c r="R69" i="15"/>
  <c r="W69" i="15" s="1"/>
  <c r="R68" i="15"/>
  <c r="W68" i="15" s="1"/>
  <c r="R67" i="15"/>
  <c r="W67" i="15" s="1"/>
  <c r="R66" i="15"/>
  <c r="W66" i="15" s="1"/>
  <c r="R65" i="15"/>
  <c r="W65" i="15" s="1"/>
  <c r="R64" i="15"/>
  <c r="W64" i="15" s="1"/>
  <c r="R63" i="15"/>
  <c r="W63" i="15" s="1"/>
  <c r="R62" i="15"/>
  <c r="W62" i="15" s="1"/>
  <c r="R61" i="15"/>
  <c r="W61" i="15" s="1"/>
  <c r="R60" i="15"/>
  <c r="W60" i="15" s="1"/>
  <c r="R59" i="15"/>
  <c r="W59" i="15" s="1"/>
  <c r="R58" i="15"/>
  <c r="W58" i="15" s="1"/>
  <c r="R57" i="15"/>
  <c r="W57" i="15" s="1"/>
  <c r="R56" i="15"/>
  <c r="W56" i="15" s="1"/>
  <c r="R55" i="15"/>
  <c r="W55" i="15" s="1"/>
  <c r="R54" i="15"/>
  <c r="W54" i="15" s="1"/>
  <c r="R53" i="15"/>
  <c r="W53" i="15" s="1"/>
  <c r="R52" i="15"/>
  <c r="W52" i="15" s="1"/>
  <c r="R51" i="15"/>
  <c r="W51" i="15" s="1"/>
  <c r="R50" i="15"/>
  <c r="W50" i="15" s="1"/>
  <c r="R49" i="15"/>
  <c r="W49" i="15" s="1"/>
  <c r="R48" i="15"/>
  <c r="W48" i="15" s="1"/>
  <c r="R47" i="15"/>
  <c r="W47" i="15" s="1"/>
  <c r="R46" i="15"/>
  <c r="W46" i="15" s="1"/>
  <c r="R45" i="15"/>
  <c r="W45" i="15" s="1"/>
  <c r="R44" i="15"/>
  <c r="W44" i="15" s="1"/>
  <c r="R43" i="15"/>
  <c r="W43" i="15" s="1"/>
  <c r="R42" i="15"/>
  <c r="W42" i="15" s="1"/>
  <c r="R41" i="15"/>
  <c r="W41" i="15" s="1"/>
  <c r="R40" i="15"/>
  <c r="W40" i="15" s="1"/>
  <c r="R39" i="15"/>
  <c r="W39" i="15" s="1"/>
  <c r="R38" i="15"/>
  <c r="W38" i="15" s="1"/>
  <c r="R37" i="15"/>
  <c r="W37" i="15" s="1"/>
  <c r="R36" i="15"/>
  <c r="W36" i="15" s="1"/>
  <c r="R35" i="15"/>
  <c r="W35" i="15" s="1"/>
  <c r="R34" i="15"/>
  <c r="W34" i="15" s="1"/>
  <c r="R33" i="15"/>
  <c r="W33" i="15" s="1"/>
  <c r="R32" i="15"/>
  <c r="W32" i="15" s="1"/>
  <c r="R31" i="15"/>
  <c r="W31" i="15" s="1"/>
  <c r="R30" i="15"/>
  <c r="W30" i="15" s="1"/>
  <c r="R29" i="15"/>
  <c r="W29" i="15" s="1"/>
  <c r="R28" i="15"/>
  <c r="W28" i="15" s="1"/>
  <c r="R27" i="15"/>
  <c r="W27" i="15" s="1"/>
  <c r="R26" i="15"/>
  <c r="W26" i="15" s="1"/>
  <c r="R25" i="15"/>
  <c r="W25" i="15" s="1"/>
  <c r="R24" i="15"/>
  <c r="W24" i="15" s="1"/>
  <c r="R23" i="15"/>
  <c r="W23" i="15" s="1"/>
  <c r="R22" i="15"/>
  <c r="W22" i="15" s="1"/>
  <c r="R21" i="15"/>
  <c r="W21" i="15" s="1"/>
  <c r="R20" i="15"/>
  <c r="W20" i="15" s="1"/>
  <c r="R19" i="15"/>
  <c r="W19" i="15" s="1"/>
  <c r="R18" i="15"/>
  <c r="W18" i="15" s="1"/>
  <c r="R17" i="15"/>
  <c r="W17" i="15" s="1"/>
  <c r="R16" i="15"/>
  <c r="W16" i="15" s="1"/>
  <c r="R15" i="15"/>
  <c r="W15" i="15" s="1"/>
  <c r="R14" i="15"/>
  <c r="W14" i="15" s="1"/>
  <c r="R13" i="15"/>
  <c r="W13" i="15" s="1"/>
  <c r="R12" i="15"/>
  <c r="W12" i="15" s="1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196" i="15"/>
  <c r="S197" i="15"/>
  <c r="S198" i="15"/>
  <c r="S199" i="15"/>
  <c r="S200" i="15"/>
  <c r="S201" i="15"/>
  <c r="S202" i="15"/>
  <c r="S203" i="15"/>
  <c r="S204" i="15"/>
  <c r="S205" i="15"/>
  <c r="S206" i="15"/>
  <c r="S207" i="15"/>
  <c r="S208" i="15"/>
  <c r="S209" i="15"/>
  <c r="S210" i="15"/>
  <c r="S211" i="15"/>
  <c r="S212" i="15"/>
  <c r="S213" i="15"/>
  <c r="S214" i="15"/>
  <c r="S215" i="15"/>
  <c r="S216" i="15"/>
  <c r="S217" i="15"/>
  <c r="S218" i="15"/>
  <c r="S219" i="15"/>
  <c r="S220" i="15"/>
  <c r="S221" i="15"/>
  <c r="S222" i="15"/>
  <c r="S223" i="15"/>
  <c r="S224" i="15"/>
  <c r="S225" i="15"/>
  <c r="S226" i="15"/>
  <c r="S227" i="15"/>
  <c r="S228" i="15"/>
  <c r="S229" i="15"/>
  <c r="S230" i="15"/>
  <c r="S231" i="15"/>
  <c r="S232" i="15"/>
  <c r="S233" i="15"/>
  <c r="S234" i="15"/>
  <c r="S235" i="15"/>
  <c r="S236" i="15"/>
  <c r="S237" i="15"/>
  <c r="S238" i="15"/>
  <c r="S239" i="15"/>
  <c r="S240" i="15"/>
  <c r="S241" i="15"/>
  <c r="S242" i="15"/>
  <c r="S243" i="15"/>
  <c r="S244" i="15"/>
  <c r="S245" i="15"/>
  <c r="S246" i="15"/>
  <c r="S247" i="15"/>
  <c r="S248" i="15"/>
  <c r="S249" i="15"/>
  <c r="S250" i="15"/>
  <c r="S251" i="15"/>
  <c r="S252" i="15"/>
  <c r="S253" i="15"/>
  <c r="S254" i="15"/>
  <c r="S255" i="15"/>
  <c r="S256" i="15"/>
  <c r="S257" i="15"/>
  <c r="S258" i="15"/>
  <c r="S259" i="15"/>
  <c r="S260" i="15"/>
  <c r="S261" i="15"/>
  <c r="S262" i="15"/>
  <c r="S263" i="15"/>
  <c r="S264" i="15"/>
  <c r="S265" i="15"/>
  <c r="S266" i="15"/>
  <c r="S267" i="15"/>
  <c r="S268" i="15"/>
  <c r="S269" i="15"/>
  <c r="S270" i="15"/>
  <c r="S271" i="15"/>
  <c r="S272" i="15"/>
  <c r="S273" i="15"/>
  <c r="S274" i="15"/>
  <c r="S275" i="15"/>
  <c r="S276" i="15"/>
  <c r="S277" i="15"/>
  <c r="S278" i="15"/>
  <c r="S279" i="15"/>
  <c r="S280" i="15"/>
  <c r="S281" i="15"/>
  <c r="S282" i="15"/>
  <c r="S283" i="15"/>
  <c r="S284" i="15"/>
  <c r="S285" i="15"/>
  <c r="S286" i="15"/>
  <c r="S287" i="15"/>
  <c r="S288" i="15"/>
  <c r="S289" i="15"/>
  <c r="S290" i="15"/>
  <c r="S291" i="15"/>
  <c r="S292" i="15"/>
  <c r="S293" i="15"/>
  <c r="S294" i="15"/>
  <c r="S295" i="15"/>
  <c r="S296" i="15"/>
  <c r="S297" i="15"/>
  <c r="S298" i="15"/>
  <c r="S299" i="15"/>
  <c r="S300" i="15"/>
  <c r="S301" i="15"/>
  <c r="S302" i="15"/>
  <c r="S303" i="15"/>
  <c r="S304" i="15"/>
  <c r="S305" i="15"/>
  <c r="S306" i="15"/>
  <c r="S307" i="15"/>
  <c r="S308" i="15"/>
  <c r="S309" i="15"/>
  <c r="S310" i="15"/>
  <c r="S311" i="15"/>
  <c r="S312" i="15"/>
  <c r="S313" i="15"/>
  <c r="S314" i="15"/>
  <c r="S315" i="15"/>
  <c r="S316" i="15"/>
  <c r="S317" i="15"/>
  <c r="S318" i="15"/>
  <c r="S319" i="15"/>
  <c r="S320" i="15"/>
  <c r="S321" i="15"/>
  <c r="S322" i="15"/>
  <c r="S323" i="15"/>
  <c r="S324" i="15"/>
  <c r="S325" i="15"/>
  <c r="S326" i="15"/>
  <c r="S327" i="15"/>
  <c r="S328" i="15"/>
  <c r="S329" i="15"/>
  <c r="S330" i="15"/>
  <c r="S331" i="15"/>
  <c r="S332" i="15"/>
  <c r="S333" i="15"/>
  <c r="S334" i="15"/>
  <c r="S335" i="15"/>
  <c r="S336" i="15"/>
  <c r="S337" i="15"/>
  <c r="S338" i="15"/>
  <c r="S339" i="15"/>
  <c r="S340" i="15"/>
  <c r="S341" i="15"/>
  <c r="S342" i="15"/>
  <c r="S343" i="15"/>
  <c r="S344" i="15"/>
  <c r="S345" i="15"/>
  <c r="S346" i="15"/>
  <c r="S347" i="15"/>
  <c r="S348" i="15"/>
  <c r="S349" i="15"/>
  <c r="S350" i="15"/>
  <c r="S351" i="15"/>
  <c r="S352" i="15"/>
  <c r="S353" i="15"/>
  <c r="S354" i="15"/>
  <c r="S355" i="15"/>
  <c r="S356" i="15"/>
  <c r="S357" i="15"/>
  <c r="S358" i="15"/>
  <c r="S359" i="15"/>
  <c r="S360" i="15"/>
  <c r="S361" i="15"/>
  <c r="S362" i="15"/>
  <c r="S363" i="15"/>
  <c r="S364" i="15"/>
  <c r="S365" i="15"/>
  <c r="S366" i="15"/>
  <c r="S367" i="15"/>
  <c r="S368" i="15"/>
  <c r="S369" i="15"/>
  <c r="S370" i="15"/>
  <c r="S371" i="15"/>
  <c r="S372" i="15"/>
  <c r="S373" i="15"/>
  <c r="S374" i="15"/>
  <c r="S375" i="15"/>
  <c r="S376" i="15"/>
  <c r="S377" i="15"/>
  <c r="S378" i="15"/>
  <c r="S379" i="15"/>
  <c r="S380" i="15"/>
  <c r="S381" i="15"/>
  <c r="S382" i="15"/>
  <c r="S383" i="15"/>
  <c r="S384" i="15"/>
  <c r="S385" i="15"/>
  <c r="S386" i="15"/>
  <c r="S387" i="15"/>
  <c r="S388" i="15"/>
  <c r="S389" i="15"/>
  <c r="S390" i="15"/>
  <c r="S391" i="15"/>
  <c r="S392" i="15"/>
  <c r="S393" i="15"/>
  <c r="S394" i="15"/>
  <c r="S395" i="15"/>
  <c r="S396" i="15"/>
  <c r="S397" i="15"/>
  <c r="S398" i="15"/>
  <c r="S399" i="15"/>
  <c r="S400" i="15"/>
  <c r="S401" i="15"/>
  <c r="S402" i="15"/>
  <c r="S403" i="15"/>
  <c r="S404" i="15"/>
  <c r="S405" i="15"/>
  <c r="S406" i="15"/>
  <c r="S407" i="15"/>
  <c r="S408" i="15"/>
  <c r="S409" i="15"/>
  <c r="S410" i="15"/>
  <c r="S411" i="15"/>
  <c r="S412" i="15"/>
  <c r="S413" i="15"/>
  <c r="S414" i="15"/>
  <c r="S415" i="15"/>
  <c r="S416" i="15"/>
  <c r="S417" i="15"/>
  <c r="S418" i="15"/>
  <c r="S419" i="15"/>
  <c r="S420" i="15"/>
  <c r="S421" i="15"/>
  <c r="S422" i="15"/>
  <c r="S423" i="15"/>
  <c r="S424" i="15"/>
  <c r="S425" i="15"/>
  <c r="S426" i="15"/>
  <c r="S427" i="15"/>
  <c r="S428" i="15"/>
  <c r="S429" i="15"/>
  <c r="S430" i="15"/>
  <c r="S431" i="15"/>
  <c r="S432" i="15"/>
  <c r="S433" i="15"/>
  <c r="S434" i="15"/>
  <c r="S435" i="15"/>
  <c r="S436" i="15"/>
  <c r="S437" i="15"/>
  <c r="S438" i="15"/>
  <c r="S439" i="15"/>
  <c r="S440" i="15"/>
  <c r="S441" i="15"/>
  <c r="S442" i="15"/>
  <c r="S443" i="15"/>
  <c r="S444" i="15"/>
  <c r="S445" i="15"/>
  <c r="S446" i="15"/>
  <c r="S447" i="15"/>
  <c r="S448" i="15"/>
  <c r="S449" i="15"/>
  <c r="S450" i="15"/>
  <c r="S451" i="15"/>
  <c r="S452" i="15"/>
  <c r="S453" i="15"/>
  <c r="S454" i="15"/>
  <c r="S455" i="15"/>
  <c r="S456" i="15"/>
  <c r="S457" i="15"/>
  <c r="S458" i="15"/>
  <c r="S459" i="15"/>
  <c r="S460" i="15"/>
  <c r="S461" i="15"/>
  <c r="S462" i="15"/>
  <c r="S463" i="15"/>
  <c r="S464" i="15"/>
  <c r="S465" i="15"/>
  <c r="S466" i="15"/>
  <c r="S467" i="15"/>
  <c r="S468" i="15"/>
  <c r="S469" i="15"/>
  <c r="S470" i="15"/>
  <c r="S471" i="15"/>
  <c r="S472" i="15"/>
  <c r="S473" i="15"/>
  <c r="S474" i="15"/>
  <c r="S475" i="15"/>
  <c r="S476" i="15"/>
  <c r="S477" i="15"/>
  <c r="S478" i="15"/>
  <c r="S479" i="15"/>
  <c r="S480" i="15"/>
  <c r="S481" i="15"/>
  <c r="S482" i="15"/>
  <c r="S483" i="15"/>
  <c r="S484" i="15"/>
  <c r="S485" i="15"/>
  <c r="S486" i="15"/>
  <c r="S487" i="15"/>
  <c r="S488" i="15"/>
  <c r="S489" i="15"/>
  <c r="S490" i="15"/>
  <c r="S491" i="15"/>
  <c r="S492" i="15"/>
  <c r="S493" i="15"/>
  <c r="S494" i="15"/>
  <c r="S495" i="15"/>
  <c r="S496" i="15"/>
  <c r="S497" i="15"/>
  <c r="S498" i="15"/>
  <c r="S499" i="15"/>
  <c r="S500" i="15"/>
  <c r="S501" i="15"/>
  <c r="S502" i="15"/>
  <c r="S503" i="15"/>
  <c r="S504" i="15"/>
  <c r="S505" i="15"/>
  <c r="S506" i="15"/>
  <c r="S507" i="15"/>
  <c r="S508" i="15"/>
  <c r="S509" i="15"/>
  <c r="S510" i="15"/>
  <c r="S511" i="15"/>
  <c r="S512" i="15"/>
  <c r="S513" i="15"/>
  <c r="S514" i="15"/>
  <c r="S515" i="15"/>
  <c r="S516" i="15"/>
  <c r="S517" i="15"/>
  <c r="S518" i="15"/>
  <c r="S519" i="15"/>
  <c r="S520" i="15"/>
  <c r="S521" i="15"/>
  <c r="S522" i="15"/>
  <c r="S523" i="15"/>
  <c r="S524" i="15"/>
  <c r="S525" i="15"/>
  <c r="S526" i="15"/>
  <c r="S527" i="15"/>
  <c r="S528" i="15"/>
  <c r="S529" i="15"/>
  <c r="S530" i="15"/>
  <c r="S531" i="15"/>
  <c r="S532" i="15"/>
  <c r="S533" i="15"/>
  <c r="S534" i="15"/>
  <c r="S535" i="15"/>
  <c r="S536" i="15"/>
  <c r="S537" i="15"/>
  <c r="S538" i="15"/>
  <c r="S539" i="15"/>
  <c r="S540" i="15"/>
  <c r="S541" i="15"/>
  <c r="S542" i="15"/>
  <c r="S543" i="15"/>
  <c r="S544" i="15"/>
  <c r="S545" i="15"/>
  <c r="S546" i="15"/>
  <c r="S547" i="15"/>
  <c r="S548" i="15"/>
  <c r="S549" i="15"/>
  <c r="S550" i="15"/>
  <c r="S551" i="15"/>
  <c r="S552" i="15"/>
  <c r="S553" i="15"/>
  <c r="S554" i="15"/>
  <c r="S555" i="15"/>
  <c r="S556" i="15"/>
  <c r="S557" i="15"/>
  <c r="S558" i="15"/>
  <c r="S559" i="15"/>
  <c r="S560" i="15"/>
  <c r="S561" i="15"/>
  <c r="S562" i="15"/>
  <c r="S563" i="15"/>
  <c r="S564" i="15"/>
  <c r="S565" i="15"/>
  <c r="S566" i="15"/>
  <c r="S567" i="15"/>
  <c r="S568" i="15"/>
  <c r="S569" i="15"/>
  <c r="S570" i="15"/>
  <c r="S571" i="15"/>
  <c r="S572" i="15"/>
  <c r="S573" i="15"/>
  <c r="S574" i="15"/>
  <c r="S575" i="15"/>
  <c r="S576" i="15"/>
  <c r="S577" i="15"/>
  <c r="S578" i="15"/>
  <c r="S579" i="15"/>
  <c r="S580" i="15"/>
  <c r="S581" i="15"/>
  <c r="S582" i="15"/>
  <c r="S583" i="15"/>
  <c r="S584" i="15"/>
  <c r="S585" i="15"/>
  <c r="S586" i="15"/>
  <c r="S587" i="15"/>
  <c r="S588" i="15"/>
  <c r="S589" i="15"/>
  <c r="S590" i="15"/>
  <c r="S591" i="15"/>
  <c r="S592" i="15"/>
  <c r="S593" i="15"/>
  <c r="S594" i="15"/>
  <c r="S595" i="15"/>
  <c r="S596" i="15"/>
  <c r="S597" i="15"/>
  <c r="S598" i="15"/>
  <c r="S599" i="15"/>
  <c r="S600" i="15"/>
  <c r="S601" i="15"/>
  <c r="S602" i="15"/>
  <c r="S603" i="15"/>
  <c r="S604" i="15"/>
  <c r="S605" i="15"/>
  <c r="S606" i="15"/>
  <c r="S607" i="15"/>
  <c r="S608" i="15"/>
  <c r="S609" i="15"/>
  <c r="S610" i="15"/>
  <c r="S611" i="15"/>
  <c r="S612" i="15"/>
  <c r="S613" i="15"/>
  <c r="S614" i="15"/>
  <c r="S615" i="15"/>
  <c r="S616" i="15"/>
  <c r="S617" i="15"/>
  <c r="S618" i="15"/>
  <c r="S619" i="15"/>
  <c r="S620" i="15"/>
  <c r="S621" i="15"/>
  <c r="S622" i="15"/>
  <c r="S623" i="15"/>
  <c r="S624" i="15"/>
  <c r="S625" i="15"/>
  <c r="S626" i="15"/>
  <c r="S627" i="15"/>
  <c r="S628" i="15"/>
  <c r="S629" i="15"/>
  <c r="S630" i="15"/>
  <c r="S631" i="15"/>
  <c r="S632" i="15"/>
  <c r="S633" i="15"/>
  <c r="S634" i="15"/>
  <c r="S635" i="15"/>
  <c r="S636" i="15"/>
  <c r="S637" i="15"/>
  <c r="S638" i="15"/>
  <c r="S639" i="15"/>
  <c r="S640" i="15"/>
  <c r="S641" i="15"/>
  <c r="S642" i="15"/>
  <c r="S643" i="15"/>
  <c r="S644" i="15"/>
  <c r="S645" i="15"/>
  <c r="S646" i="15"/>
  <c r="S647" i="15"/>
  <c r="S648" i="15"/>
  <c r="S649" i="15"/>
  <c r="S650" i="15"/>
  <c r="S651" i="15"/>
  <c r="S652" i="15"/>
  <c r="S653" i="15"/>
  <c r="S654" i="15"/>
  <c r="S655" i="15"/>
  <c r="S656" i="15"/>
  <c r="S657" i="15"/>
  <c r="S658" i="15"/>
  <c r="S659" i="15"/>
  <c r="S660" i="15"/>
  <c r="S661" i="15"/>
  <c r="S662" i="15"/>
  <c r="S663" i="15"/>
  <c r="S664" i="15"/>
  <c r="S665" i="15"/>
  <c r="S666" i="15"/>
  <c r="S667" i="15"/>
  <c r="S668" i="15"/>
  <c r="S669" i="15"/>
  <c r="S670" i="15"/>
  <c r="S671" i="15"/>
  <c r="S672" i="15"/>
  <c r="S673" i="15"/>
  <c r="S674" i="15"/>
  <c r="S675" i="15"/>
  <c r="S676" i="15"/>
  <c r="S677" i="15"/>
  <c r="S678" i="15"/>
  <c r="S679" i="15"/>
  <c r="S680" i="15"/>
  <c r="S681" i="15"/>
  <c r="S682" i="15"/>
  <c r="S683" i="15"/>
  <c r="S684" i="15"/>
  <c r="S685" i="15"/>
  <c r="S686" i="15"/>
  <c r="S687" i="15"/>
  <c r="S688" i="15"/>
  <c r="S689" i="15"/>
  <c r="S690" i="15"/>
  <c r="S691" i="15"/>
  <c r="S692" i="15"/>
  <c r="S693" i="15"/>
  <c r="S694" i="15"/>
  <c r="S695" i="15"/>
  <c r="S696" i="15"/>
  <c r="S697" i="15"/>
  <c r="S698" i="15"/>
  <c r="S699" i="15"/>
  <c r="S700" i="15"/>
  <c r="S701" i="15"/>
  <c r="S702" i="15"/>
  <c r="S703" i="15"/>
  <c r="S704" i="15"/>
  <c r="S705" i="15"/>
  <c r="S706" i="15"/>
  <c r="S707" i="15"/>
  <c r="S708" i="15"/>
  <c r="S709" i="15"/>
  <c r="S710" i="15"/>
  <c r="S711" i="15"/>
  <c r="S712" i="15"/>
  <c r="S713" i="15"/>
  <c r="S714" i="15"/>
  <c r="S715" i="15"/>
  <c r="S716" i="15"/>
  <c r="S717" i="15"/>
  <c r="S718" i="15"/>
  <c r="S719" i="15"/>
  <c r="S720" i="15"/>
  <c r="S721" i="15"/>
  <c r="S722" i="15"/>
  <c r="S723" i="15"/>
  <c r="S724" i="15"/>
  <c r="S725" i="15"/>
  <c r="S726" i="15"/>
  <c r="S727" i="15"/>
  <c r="S728" i="15"/>
  <c r="S729" i="15"/>
  <c r="S730" i="15"/>
  <c r="S731" i="15"/>
  <c r="S732" i="15"/>
  <c r="S733" i="15"/>
  <c r="S734" i="15"/>
  <c r="S735" i="15"/>
  <c r="S736" i="15"/>
  <c r="S737" i="15"/>
  <c r="S738" i="15"/>
  <c r="S739" i="15"/>
  <c r="S740" i="15"/>
  <c r="S741" i="15"/>
  <c r="S742" i="15"/>
  <c r="S743" i="15"/>
  <c r="S744" i="15"/>
  <c r="S745" i="15"/>
  <c r="S746" i="15"/>
  <c r="S747" i="15"/>
  <c r="S748" i="15"/>
  <c r="S749" i="15"/>
  <c r="S750" i="15"/>
  <c r="S751" i="15"/>
  <c r="S752" i="15"/>
  <c r="S753" i="15"/>
  <c r="S754" i="15"/>
  <c r="S755" i="15"/>
  <c r="S756" i="15"/>
  <c r="S757" i="15"/>
  <c r="S758" i="15"/>
  <c r="S759" i="15"/>
  <c r="S760" i="15"/>
  <c r="S761" i="15"/>
  <c r="S762" i="15"/>
  <c r="S763" i="15"/>
  <c r="S764" i="15"/>
  <c r="S765" i="15"/>
  <c r="S766" i="15"/>
  <c r="S767" i="15"/>
  <c r="S768" i="15"/>
  <c r="S769" i="15"/>
  <c r="S770" i="15"/>
  <c r="S771" i="15"/>
  <c r="S772" i="15"/>
  <c r="S773" i="15"/>
  <c r="S774" i="15"/>
  <c r="S775" i="15"/>
  <c r="S776" i="15"/>
  <c r="S777" i="15"/>
  <c r="S778" i="15"/>
  <c r="S779" i="15"/>
  <c r="S780" i="15"/>
  <c r="S781" i="15"/>
  <c r="S782" i="15"/>
  <c r="S783" i="15"/>
  <c r="S784" i="15"/>
  <c r="S785" i="15"/>
  <c r="S786" i="15"/>
  <c r="S787" i="15"/>
  <c r="S788" i="15"/>
  <c r="S789" i="15"/>
  <c r="S790" i="15"/>
  <c r="S791" i="15"/>
  <c r="S792" i="15"/>
  <c r="S793" i="15"/>
  <c r="S794" i="15"/>
  <c r="S795" i="15"/>
  <c r="S796" i="15"/>
  <c r="S797" i="15"/>
  <c r="S798" i="15"/>
  <c r="S799" i="15"/>
  <c r="S800" i="15"/>
  <c r="S801" i="15"/>
  <c r="S802" i="15"/>
  <c r="S803" i="15"/>
  <c r="S804" i="15"/>
  <c r="S805" i="15"/>
  <c r="S806" i="15"/>
  <c r="S807" i="15"/>
  <c r="S808" i="15"/>
  <c r="S809" i="15"/>
  <c r="S810" i="15"/>
  <c r="V810" i="15" s="1"/>
  <c r="S811" i="15"/>
  <c r="S813" i="15"/>
  <c r="S814" i="15"/>
  <c r="S815" i="15"/>
  <c r="S816" i="15"/>
  <c r="S817" i="15"/>
  <c r="S818" i="15"/>
  <c r="S819" i="15"/>
  <c r="S820" i="15"/>
  <c r="S821" i="15"/>
  <c r="S822" i="15"/>
  <c r="S14" i="15"/>
  <c r="S15" i="15"/>
  <c r="S16" i="15"/>
  <c r="S17" i="15"/>
  <c r="S13" i="15"/>
  <c r="S12" i="15"/>
  <c r="E35" i="20"/>
  <c r="F35" i="20" s="1"/>
  <c r="G35" i="20" s="1"/>
  <c r="H35" i="20" s="1"/>
  <c r="I35" i="20" s="1"/>
  <c r="J35" i="20" s="1"/>
  <c r="K35" i="20" s="1"/>
  <c r="L35" i="20" s="1"/>
  <c r="M35" i="20" s="1"/>
  <c r="N35" i="20" s="1"/>
  <c r="O35" i="20" s="1"/>
  <c r="P35" i="20" s="1"/>
  <c r="Q35" i="20" s="1"/>
  <c r="R35" i="20" s="1"/>
  <c r="S35" i="20" s="1"/>
  <c r="T35" i="20" s="1"/>
  <c r="U35" i="20" s="1"/>
  <c r="V35" i="20" s="1"/>
  <c r="W35" i="20" s="1"/>
  <c r="X35" i="20" s="1"/>
  <c r="Y35" i="20" s="1"/>
  <c r="Z35" i="20" s="1"/>
  <c r="AA35" i="20" s="1"/>
  <c r="AB35" i="20" s="1"/>
  <c r="AC35" i="20" s="1"/>
  <c r="AD35" i="20" s="1"/>
  <c r="AE35" i="20" s="1"/>
  <c r="AF35" i="20" s="1"/>
  <c r="AG35" i="20" s="1"/>
  <c r="AH35" i="20" s="1"/>
  <c r="AI35" i="20" s="1"/>
  <c r="AJ35" i="20" s="1"/>
  <c r="AK35" i="20" s="1"/>
  <c r="AL35" i="20" s="1"/>
  <c r="AM35" i="20" s="1"/>
  <c r="AN35" i="20" s="1"/>
  <c r="AO35" i="20" s="1"/>
  <c r="AP35" i="20" s="1"/>
  <c r="AQ35" i="20" s="1"/>
  <c r="E34" i="20"/>
  <c r="F34" i="20" s="1"/>
  <c r="G34" i="20" s="1"/>
  <c r="H34" i="20" s="1"/>
  <c r="I34" i="20" s="1"/>
  <c r="J34" i="20" s="1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V34" i="20" s="1"/>
  <c r="W34" i="20" s="1"/>
  <c r="X34" i="20" s="1"/>
  <c r="Y34" i="20" s="1"/>
  <c r="Z34" i="20" s="1"/>
  <c r="AA34" i="20" s="1"/>
  <c r="AB34" i="20" s="1"/>
  <c r="AC34" i="20" s="1"/>
  <c r="AD34" i="20" s="1"/>
  <c r="AE34" i="20" s="1"/>
  <c r="AF34" i="20" s="1"/>
  <c r="AG34" i="20" s="1"/>
  <c r="AH34" i="20" s="1"/>
  <c r="AI34" i="20" s="1"/>
  <c r="AJ34" i="20" s="1"/>
  <c r="AK34" i="20" s="1"/>
  <c r="AL34" i="20" s="1"/>
  <c r="AM34" i="20" s="1"/>
  <c r="AN34" i="20" s="1"/>
  <c r="AO34" i="20" s="1"/>
  <c r="AP34" i="20" s="1"/>
  <c r="AQ34" i="20" s="1"/>
  <c r="E32" i="20"/>
  <c r="F32" i="20" s="1"/>
  <c r="G32" i="20" s="1"/>
  <c r="H32" i="20" s="1"/>
  <c r="I32" i="20" s="1"/>
  <c r="J32" i="20" s="1"/>
  <c r="K32" i="20" s="1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AD32" i="20" s="1"/>
  <c r="AE32" i="20" s="1"/>
  <c r="AF32" i="20" s="1"/>
  <c r="AG32" i="20" s="1"/>
  <c r="AH32" i="20" s="1"/>
  <c r="AI32" i="20" s="1"/>
  <c r="AJ32" i="20" s="1"/>
  <c r="AK32" i="20" s="1"/>
  <c r="AL32" i="20" s="1"/>
  <c r="AM32" i="20" s="1"/>
  <c r="AN32" i="20" s="1"/>
  <c r="AO32" i="20" s="1"/>
  <c r="AP32" i="20" s="1"/>
  <c r="AQ32" i="20" s="1"/>
  <c r="AR32" i="20" s="1"/>
  <c r="AS32" i="20" s="1"/>
  <c r="AT32" i="20" s="1"/>
  <c r="AU32" i="20" s="1"/>
  <c r="AV32" i="20" s="1"/>
  <c r="AW32" i="20" s="1"/>
  <c r="AX32" i="20" s="1"/>
  <c r="AY32" i="20" s="1"/>
  <c r="AZ32" i="20" s="1"/>
  <c r="BA32" i="20" s="1"/>
  <c r="BB32" i="20" s="1"/>
  <c r="E31" i="20"/>
  <c r="F31" i="20" s="1"/>
  <c r="G31" i="20" s="1"/>
  <c r="H31" i="20" s="1"/>
  <c r="I31" i="20" s="1"/>
  <c r="J31" i="20" s="1"/>
  <c r="K31" i="20" s="1"/>
  <c r="L31" i="20" s="1"/>
  <c r="M31" i="20" s="1"/>
  <c r="N31" i="20" s="1"/>
  <c r="O31" i="20" s="1"/>
  <c r="P31" i="20" s="1"/>
  <c r="Q31" i="20" s="1"/>
  <c r="R31" i="20" s="1"/>
  <c r="S31" i="20" s="1"/>
  <c r="T31" i="20" s="1"/>
  <c r="U31" i="20" s="1"/>
  <c r="V31" i="20" s="1"/>
  <c r="W31" i="20" s="1"/>
  <c r="X31" i="20" s="1"/>
  <c r="Y31" i="20" s="1"/>
  <c r="Z31" i="20" s="1"/>
  <c r="AA31" i="20" s="1"/>
  <c r="AB31" i="20" s="1"/>
  <c r="AC31" i="20" s="1"/>
  <c r="AD31" i="20" s="1"/>
  <c r="AE31" i="20" s="1"/>
  <c r="AF31" i="20" s="1"/>
  <c r="AG31" i="20" s="1"/>
  <c r="AH31" i="20" s="1"/>
  <c r="AI31" i="20" s="1"/>
  <c r="AJ31" i="20" s="1"/>
  <c r="AK31" i="20" s="1"/>
  <c r="AL31" i="20" s="1"/>
  <c r="AM31" i="20" s="1"/>
  <c r="AN31" i="20" s="1"/>
  <c r="AO31" i="20" s="1"/>
  <c r="AP31" i="20" s="1"/>
  <c r="AQ31" i="20" s="1"/>
  <c r="AR31" i="20" s="1"/>
  <c r="AS31" i="20" s="1"/>
  <c r="AT31" i="20" s="1"/>
  <c r="AU31" i="20" s="1"/>
  <c r="AV31" i="20" s="1"/>
  <c r="AW31" i="20" s="1"/>
  <c r="AX31" i="20" s="1"/>
  <c r="AY31" i="20" s="1"/>
  <c r="AZ31" i="20" s="1"/>
  <c r="BA31" i="20" s="1"/>
  <c r="BB31" i="20" s="1"/>
  <c r="E30" i="20"/>
  <c r="F30" i="20" s="1"/>
  <c r="G30" i="20" s="1"/>
  <c r="H30" i="20" s="1"/>
  <c r="I30" i="20" s="1"/>
  <c r="J30" i="20" s="1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V30" i="20" s="1"/>
  <c r="W30" i="20" s="1"/>
  <c r="X30" i="20" s="1"/>
  <c r="Y30" i="20" s="1"/>
  <c r="Z30" i="20" s="1"/>
  <c r="AA30" i="20" s="1"/>
  <c r="AB30" i="20" s="1"/>
  <c r="AC30" i="20" s="1"/>
  <c r="AD30" i="20" s="1"/>
  <c r="AE30" i="20" s="1"/>
  <c r="AF30" i="20" s="1"/>
  <c r="AG30" i="20" s="1"/>
  <c r="AH30" i="20" s="1"/>
  <c r="AI30" i="20" s="1"/>
  <c r="AJ30" i="20" s="1"/>
  <c r="AK30" i="20" s="1"/>
  <c r="AL30" i="20" s="1"/>
  <c r="AM30" i="20" s="1"/>
  <c r="AN30" i="20" s="1"/>
  <c r="AO30" i="20" s="1"/>
  <c r="AP30" i="20" s="1"/>
  <c r="AQ30" i="20" s="1"/>
  <c r="AR30" i="20" s="1"/>
  <c r="AS30" i="20" s="1"/>
  <c r="AT30" i="20" s="1"/>
  <c r="AU30" i="20" s="1"/>
  <c r="AV30" i="20" s="1"/>
  <c r="AW30" i="20" s="1"/>
  <c r="AX30" i="20" s="1"/>
  <c r="AY30" i="20" s="1"/>
  <c r="AZ30" i="20" s="1"/>
  <c r="BA30" i="20" s="1"/>
  <c r="BB30" i="20" s="1"/>
  <c r="E29" i="20"/>
  <c r="F29" i="20" s="1"/>
  <c r="G29" i="20" s="1"/>
  <c r="H29" i="20" s="1"/>
  <c r="I29" i="20" s="1"/>
  <c r="J29" i="20" s="1"/>
  <c r="K29" i="20" s="1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V29" i="20" s="1"/>
  <c r="W29" i="20" s="1"/>
  <c r="X29" i="20" s="1"/>
  <c r="Y29" i="20" s="1"/>
  <c r="Z29" i="20" s="1"/>
  <c r="AA29" i="20" s="1"/>
  <c r="AB29" i="20" s="1"/>
  <c r="AC29" i="20" s="1"/>
  <c r="AD29" i="20" s="1"/>
  <c r="AE29" i="20" s="1"/>
  <c r="AF29" i="20" s="1"/>
  <c r="AG29" i="20" s="1"/>
  <c r="AH29" i="20" s="1"/>
  <c r="AI29" i="20" s="1"/>
  <c r="AJ29" i="20" s="1"/>
  <c r="AK29" i="20" s="1"/>
  <c r="AL29" i="20" s="1"/>
  <c r="AM29" i="20" s="1"/>
  <c r="AN29" i="20" s="1"/>
  <c r="AO29" i="20" s="1"/>
  <c r="AP29" i="20" s="1"/>
  <c r="AQ29" i="20" s="1"/>
  <c r="AR29" i="20" s="1"/>
  <c r="AS29" i="20" s="1"/>
  <c r="AT29" i="20" s="1"/>
  <c r="AU29" i="20" s="1"/>
  <c r="AV29" i="20" s="1"/>
  <c r="AW29" i="20" s="1"/>
  <c r="AX29" i="20" s="1"/>
  <c r="AY29" i="20" s="1"/>
  <c r="AZ29" i="20" s="1"/>
  <c r="BA29" i="20" s="1"/>
  <c r="BB29" i="20" s="1"/>
  <c r="E28" i="20"/>
  <c r="F28" i="20" s="1"/>
  <c r="G28" i="20" s="1"/>
  <c r="H28" i="20" s="1"/>
  <c r="I28" i="20" s="1"/>
  <c r="J28" i="20" s="1"/>
  <c r="K28" i="20" s="1"/>
  <c r="L28" i="20" s="1"/>
  <c r="M28" i="20" s="1"/>
  <c r="E27" i="20"/>
  <c r="F27" i="20" s="1"/>
  <c r="G27" i="20" s="1"/>
  <c r="H27" i="20" s="1"/>
  <c r="I27" i="20" s="1"/>
  <c r="J27" i="20" s="1"/>
  <c r="AS25" i="20"/>
  <c r="AT25" i="20" s="1"/>
  <c r="AU25" i="20" s="1"/>
  <c r="AV25" i="20" s="1"/>
  <c r="AW25" i="20" s="1"/>
  <c r="AX25" i="20" s="1"/>
  <c r="AY25" i="20" s="1"/>
  <c r="AZ25" i="20" s="1"/>
  <c r="BA25" i="20" s="1"/>
  <c r="BB25" i="20" s="1"/>
  <c r="G25" i="20"/>
  <c r="H25" i="20" s="1"/>
  <c r="I25" i="20" s="1"/>
  <c r="J25" i="20" s="1"/>
  <c r="K25" i="20" s="1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V25" i="20" s="1"/>
  <c r="W25" i="20" s="1"/>
  <c r="X25" i="20" s="1"/>
  <c r="Y25" i="20" s="1"/>
  <c r="Z25" i="20" s="1"/>
  <c r="AA25" i="20" s="1"/>
  <c r="AB25" i="20" s="1"/>
  <c r="AC25" i="20" s="1"/>
  <c r="AD25" i="20" s="1"/>
  <c r="AE25" i="20" s="1"/>
  <c r="AF25" i="20" s="1"/>
  <c r="AG25" i="20" s="1"/>
  <c r="AH25" i="20" s="1"/>
  <c r="AI25" i="20" s="1"/>
  <c r="AJ25" i="20" s="1"/>
  <c r="AK25" i="20" s="1"/>
  <c r="AL25" i="20" s="1"/>
  <c r="AM25" i="20" s="1"/>
  <c r="AN25" i="20" s="1"/>
  <c r="AO25" i="20" s="1"/>
  <c r="AP25" i="20" s="1"/>
  <c r="AQ25" i="20" s="1"/>
  <c r="E25" i="20"/>
  <c r="F25" i="20" s="1"/>
  <c r="AT24" i="20"/>
  <c r="AU24" i="20" s="1"/>
  <c r="AV24" i="20" s="1"/>
  <c r="AW24" i="20" s="1"/>
  <c r="AX24" i="20" s="1"/>
  <c r="AY24" i="20" s="1"/>
  <c r="AZ24" i="20" s="1"/>
  <c r="BA24" i="20" s="1"/>
  <c r="BB24" i="20" s="1"/>
  <c r="E24" i="20"/>
  <c r="F24" i="20" s="1"/>
  <c r="G24" i="20" s="1"/>
  <c r="H24" i="20" s="1"/>
  <c r="I24" i="20" s="1"/>
  <c r="J24" i="20" s="1"/>
  <c r="K24" i="20" s="1"/>
  <c r="L24" i="20" s="1"/>
  <c r="M24" i="20" s="1"/>
  <c r="N24" i="20" s="1"/>
  <c r="O24" i="20" s="1"/>
  <c r="P24" i="20" s="1"/>
  <c r="Q24" i="20" s="1"/>
  <c r="R24" i="20" s="1"/>
  <c r="S24" i="20" s="1"/>
  <c r="T24" i="20" s="1"/>
  <c r="U24" i="20" s="1"/>
  <c r="V24" i="20" s="1"/>
  <c r="W24" i="20" s="1"/>
  <c r="X24" i="20" s="1"/>
  <c r="Y24" i="20" s="1"/>
  <c r="Z24" i="20" s="1"/>
  <c r="AA24" i="20" s="1"/>
  <c r="AB24" i="20" s="1"/>
  <c r="AC24" i="20" s="1"/>
  <c r="AD24" i="20" s="1"/>
  <c r="AE24" i="20" s="1"/>
  <c r="AF24" i="20" s="1"/>
  <c r="AG24" i="20" s="1"/>
  <c r="AH24" i="20" s="1"/>
  <c r="AI24" i="20" s="1"/>
  <c r="AJ24" i="20" s="1"/>
  <c r="AK24" i="20" s="1"/>
  <c r="AL24" i="20" s="1"/>
  <c r="AM24" i="20" s="1"/>
  <c r="AN24" i="20" s="1"/>
  <c r="AO24" i="20" s="1"/>
  <c r="AP24" i="20" s="1"/>
  <c r="AQ24" i="20" s="1"/>
  <c r="E23" i="20"/>
  <c r="F23" i="20" s="1"/>
  <c r="G23" i="20" s="1"/>
  <c r="H23" i="20" s="1"/>
  <c r="I23" i="20" s="1"/>
  <c r="J23" i="20" s="1"/>
  <c r="K23" i="20" s="1"/>
  <c r="L23" i="20" s="1"/>
  <c r="M23" i="20" s="1"/>
  <c r="N23" i="20" s="1"/>
  <c r="O23" i="20" s="1"/>
  <c r="P23" i="20" s="1"/>
  <c r="Q23" i="20" s="1"/>
  <c r="R23" i="20" s="1"/>
  <c r="S23" i="20" s="1"/>
  <c r="T23" i="20" s="1"/>
  <c r="U23" i="20" s="1"/>
  <c r="V23" i="20" s="1"/>
  <c r="W23" i="20" s="1"/>
  <c r="X23" i="20" s="1"/>
  <c r="Y23" i="20" s="1"/>
  <c r="Z23" i="20" s="1"/>
  <c r="AA23" i="20" s="1"/>
  <c r="AB23" i="20" s="1"/>
  <c r="AC23" i="20" s="1"/>
  <c r="AD23" i="20" s="1"/>
  <c r="AE23" i="20" s="1"/>
  <c r="AF23" i="20" s="1"/>
  <c r="AG23" i="20" s="1"/>
  <c r="AH23" i="20" s="1"/>
  <c r="AI23" i="20" s="1"/>
  <c r="AJ23" i="20" s="1"/>
  <c r="AK23" i="20" s="1"/>
  <c r="AL23" i="20" s="1"/>
  <c r="AM23" i="20" s="1"/>
  <c r="AN23" i="20" s="1"/>
  <c r="AO23" i="20" s="1"/>
  <c r="AP23" i="20" s="1"/>
  <c r="AQ23" i="20" s="1"/>
  <c r="AR23" i="20" s="1"/>
  <c r="AS23" i="20" s="1"/>
  <c r="AT23" i="20" s="1"/>
  <c r="AU23" i="20" s="1"/>
  <c r="AV23" i="20" s="1"/>
  <c r="AW23" i="20" s="1"/>
  <c r="AX23" i="20" s="1"/>
  <c r="AY23" i="20" s="1"/>
  <c r="AZ23" i="20" s="1"/>
  <c r="BA23" i="20" s="1"/>
  <c r="BB23" i="20" s="1"/>
  <c r="E22" i="20"/>
  <c r="F22" i="20" s="1"/>
  <c r="G22" i="20" s="1"/>
  <c r="H22" i="20" s="1"/>
  <c r="I22" i="20" s="1"/>
  <c r="J22" i="20" s="1"/>
  <c r="K22" i="20" s="1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V22" i="20" s="1"/>
  <c r="W22" i="20" s="1"/>
  <c r="X22" i="20" s="1"/>
  <c r="Y22" i="20" s="1"/>
  <c r="Z22" i="20" s="1"/>
  <c r="AA22" i="20" s="1"/>
  <c r="AB22" i="20" s="1"/>
  <c r="AC22" i="20" s="1"/>
  <c r="AD22" i="20" s="1"/>
  <c r="AE22" i="20" s="1"/>
  <c r="AF22" i="20" s="1"/>
  <c r="AG22" i="20" s="1"/>
  <c r="AH22" i="20" s="1"/>
  <c r="AI22" i="20" s="1"/>
  <c r="AJ22" i="20" s="1"/>
  <c r="AK22" i="20" s="1"/>
  <c r="AL22" i="20" s="1"/>
  <c r="AM22" i="20" s="1"/>
  <c r="AN22" i="20" s="1"/>
  <c r="AO22" i="20" s="1"/>
  <c r="AP22" i="20" s="1"/>
  <c r="AQ22" i="20" s="1"/>
  <c r="AR22" i="20" s="1"/>
  <c r="AS22" i="20" s="1"/>
  <c r="AT22" i="20" s="1"/>
  <c r="AU22" i="20" s="1"/>
  <c r="AV22" i="20" s="1"/>
  <c r="AW22" i="20" s="1"/>
  <c r="AX22" i="20" s="1"/>
  <c r="AY22" i="20" s="1"/>
  <c r="AZ22" i="20" s="1"/>
  <c r="BA22" i="20" s="1"/>
  <c r="BB22" i="20" s="1"/>
  <c r="E21" i="20"/>
  <c r="F21" i="20" s="1"/>
  <c r="G21" i="20" s="1"/>
  <c r="H21" i="20" s="1"/>
  <c r="I21" i="20" s="1"/>
  <c r="J21" i="20" s="1"/>
  <c r="K21" i="20" s="1"/>
  <c r="L21" i="20" s="1"/>
  <c r="M21" i="20" s="1"/>
  <c r="N21" i="20" s="1"/>
  <c r="O21" i="20" s="1"/>
  <c r="P21" i="20" s="1"/>
  <c r="Q21" i="20" s="1"/>
  <c r="R21" i="20" s="1"/>
  <c r="S21" i="20" s="1"/>
  <c r="T21" i="20" s="1"/>
  <c r="U21" i="20" s="1"/>
  <c r="V21" i="20" s="1"/>
  <c r="W21" i="20" s="1"/>
  <c r="X21" i="20" s="1"/>
  <c r="Y21" i="20" s="1"/>
  <c r="Z21" i="20" s="1"/>
  <c r="AA21" i="20" s="1"/>
  <c r="AB21" i="20" s="1"/>
  <c r="AC21" i="20" s="1"/>
  <c r="AD21" i="20" s="1"/>
  <c r="AE21" i="20" s="1"/>
  <c r="AF21" i="20" s="1"/>
  <c r="AG21" i="20" s="1"/>
  <c r="AH21" i="20" s="1"/>
  <c r="AI21" i="20" s="1"/>
  <c r="AJ21" i="20" s="1"/>
  <c r="AK21" i="20" s="1"/>
  <c r="AL21" i="20" s="1"/>
  <c r="AM21" i="20" s="1"/>
  <c r="AN21" i="20" s="1"/>
  <c r="AO21" i="20" s="1"/>
  <c r="AP21" i="20" s="1"/>
  <c r="AQ21" i="20" s="1"/>
  <c r="AR21" i="20" s="1"/>
  <c r="AS21" i="20" s="1"/>
  <c r="AT21" i="20" s="1"/>
  <c r="AU21" i="20" s="1"/>
  <c r="AV21" i="20" s="1"/>
  <c r="AW21" i="20" s="1"/>
  <c r="AX21" i="20" s="1"/>
  <c r="AY21" i="20" s="1"/>
  <c r="AZ21" i="20" s="1"/>
  <c r="BA21" i="20" s="1"/>
  <c r="BB21" i="20" s="1"/>
  <c r="AR17" i="20"/>
  <c r="AR16" i="20"/>
  <c r="AR13" i="20"/>
  <c r="AR11" i="20"/>
  <c r="AR10" i="20"/>
  <c r="AR9" i="20"/>
  <c r="AR7" i="20"/>
  <c r="AR6" i="20"/>
  <c r="AR5" i="20"/>
  <c r="AR4" i="20"/>
  <c r="AR3" i="20"/>
  <c r="T804" i="15" l="1"/>
  <c r="V804" i="15" s="1"/>
  <c r="T796" i="15"/>
  <c r="T788" i="15"/>
  <c r="V788" i="15" s="1"/>
  <c r="T780" i="15"/>
  <c r="V780" i="15" s="1"/>
  <c r="T772" i="15"/>
  <c r="V772" i="15" s="1"/>
  <c r="T764" i="15"/>
  <c r="V764" i="15" s="1"/>
  <c r="T752" i="15"/>
  <c r="V752" i="15" s="1"/>
  <c r="T728" i="15"/>
  <c r="V728" i="15" s="1"/>
  <c r="T696" i="15"/>
  <c r="V696" i="15" s="1"/>
  <c r="T664" i="15"/>
  <c r="V664" i="15" s="1"/>
  <c r="T632" i="15"/>
  <c r="V632" i="15" s="1"/>
  <c r="T600" i="15"/>
  <c r="V600" i="15" s="1"/>
  <c r="T568" i="15"/>
  <c r="T536" i="15"/>
  <c r="V536" i="15" s="1"/>
  <c r="T504" i="15"/>
  <c r="T472" i="15"/>
  <c r="V472" i="15" s="1"/>
  <c r="T440" i="15"/>
  <c r="V440" i="15" s="1"/>
  <c r="T408" i="15"/>
  <c r="V408" i="15" s="1"/>
  <c r="T376" i="15"/>
  <c r="V376" i="15" s="1"/>
  <c r="T344" i="15"/>
  <c r="V344" i="15" s="1"/>
  <c r="T312" i="15"/>
  <c r="V312" i="15" s="1"/>
  <c r="T280" i="15"/>
  <c r="V280" i="15" s="1"/>
  <c r="T248" i="15"/>
  <c r="V248" i="15" s="1"/>
  <c r="T216" i="15"/>
  <c r="V216" i="15" s="1"/>
  <c r="T817" i="15"/>
  <c r="V817" i="15" s="1"/>
  <c r="V796" i="15"/>
  <c r="V504" i="15"/>
  <c r="T184" i="15"/>
  <c r="V184" i="15" s="1"/>
  <c r="T152" i="15"/>
  <c r="V152" i="15" s="1"/>
  <c r="T120" i="15"/>
  <c r="V120" i="15" s="1"/>
  <c r="T813" i="15"/>
  <c r="V813" i="15" s="1"/>
  <c r="T802" i="15"/>
  <c r="V802" i="15" s="1"/>
  <c r="T794" i="15"/>
  <c r="V794" i="15" s="1"/>
  <c r="T786" i="15"/>
  <c r="V786" i="15" s="1"/>
  <c r="T778" i="15"/>
  <c r="V778" i="15" s="1"/>
  <c r="T770" i="15"/>
  <c r="V770" i="15" s="1"/>
  <c r="T762" i="15"/>
  <c r="V762" i="15" s="1"/>
  <c r="T748" i="15"/>
  <c r="V748" i="15" s="1"/>
  <c r="T720" i="15"/>
  <c r="V720" i="15" s="1"/>
  <c r="T688" i="15"/>
  <c r="V688" i="15" s="1"/>
  <c r="T656" i="15"/>
  <c r="V656" i="15" s="1"/>
  <c r="T624" i="15"/>
  <c r="V624" i="15" s="1"/>
  <c r="T592" i="15"/>
  <c r="V592" i="15" s="1"/>
  <c r="T560" i="15"/>
  <c r="V560" i="15" s="1"/>
  <c r="T528" i="15"/>
  <c r="V528" i="15" s="1"/>
  <c r="T496" i="15"/>
  <c r="V496" i="15" s="1"/>
  <c r="T464" i="15"/>
  <c r="V464" i="15" s="1"/>
  <c r="T432" i="15"/>
  <c r="V432" i="15" s="1"/>
  <c r="T400" i="15"/>
  <c r="V400" i="15" s="1"/>
  <c r="T368" i="15"/>
  <c r="V368" i="15" s="1"/>
  <c r="T336" i="15"/>
  <c r="V336" i="15" s="1"/>
  <c r="T304" i="15"/>
  <c r="V304" i="15" s="1"/>
  <c r="T272" i="15"/>
  <c r="V272" i="15" s="1"/>
  <c r="T240" i="15"/>
  <c r="V240" i="15" s="1"/>
  <c r="T208" i="15"/>
  <c r="V208" i="15" s="1"/>
  <c r="T176" i="15"/>
  <c r="V176" i="15" s="1"/>
  <c r="T144" i="15"/>
  <c r="V144" i="15" s="1"/>
  <c r="T112" i="15"/>
  <c r="V112" i="15" s="1"/>
  <c r="T52" i="15"/>
  <c r="V52" i="15" s="1"/>
  <c r="V568" i="15"/>
  <c r="T68" i="15"/>
  <c r="V68" i="15" s="1"/>
  <c r="T822" i="15"/>
  <c r="V822" i="15" s="1"/>
  <c r="T808" i="15"/>
  <c r="V808" i="15" s="1"/>
  <c r="T800" i="15"/>
  <c r="V800" i="15" s="1"/>
  <c r="T792" i="15"/>
  <c r="V792" i="15" s="1"/>
  <c r="T784" i="15"/>
  <c r="V784" i="15" s="1"/>
  <c r="T776" i="15"/>
  <c r="V776" i="15" s="1"/>
  <c r="T768" i="15"/>
  <c r="V768" i="15" s="1"/>
  <c r="T760" i="15"/>
  <c r="V760" i="15" s="1"/>
  <c r="T744" i="15"/>
  <c r="V744" i="15" s="1"/>
  <c r="T712" i="15"/>
  <c r="V712" i="15" s="1"/>
  <c r="T680" i="15"/>
  <c r="V680" i="15" s="1"/>
  <c r="T648" i="15"/>
  <c r="V648" i="15" s="1"/>
  <c r="T616" i="15"/>
  <c r="V616" i="15" s="1"/>
  <c r="T584" i="15"/>
  <c r="V584" i="15" s="1"/>
  <c r="T552" i="15"/>
  <c r="V552" i="15" s="1"/>
  <c r="T520" i="15"/>
  <c r="V520" i="15" s="1"/>
  <c r="T488" i="15"/>
  <c r="V488" i="15" s="1"/>
  <c r="T456" i="15"/>
  <c r="V456" i="15" s="1"/>
  <c r="T424" i="15"/>
  <c r="V424" i="15" s="1"/>
  <c r="T392" i="15"/>
  <c r="V392" i="15" s="1"/>
  <c r="T360" i="15"/>
  <c r="V360" i="15" s="1"/>
  <c r="T328" i="15"/>
  <c r="V328" i="15" s="1"/>
  <c r="T296" i="15"/>
  <c r="V296" i="15" s="1"/>
  <c r="T264" i="15"/>
  <c r="V264" i="15" s="1"/>
  <c r="T232" i="15"/>
  <c r="V232" i="15" s="1"/>
  <c r="T200" i="15"/>
  <c r="V200" i="15" s="1"/>
  <c r="T168" i="15"/>
  <c r="V168" i="15" s="1"/>
  <c r="T136" i="15"/>
  <c r="V136" i="15" s="1"/>
  <c r="T100" i="15"/>
  <c r="V100" i="15" s="1"/>
  <c r="T36" i="15"/>
  <c r="V36" i="15" s="1"/>
  <c r="S823" i="15"/>
  <c r="T820" i="15"/>
  <c r="V820" i="15" s="1"/>
  <c r="T806" i="15"/>
  <c r="V806" i="15" s="1"/>
  <c r="T798" i="15"/>
  <c r="V798" i="15" s="1"/>
  <c r="T790" i="15"/>
  <c r="V790" i="15" s="1"/>
  <c r="T782" i="15"/>
  <c r="V782" i="15" s="1"/>
  <c r="T774" i="15"/>
  <c r="V774" i="15" s="1"/>
  <c r="T766" i="15"/>
  <c r="V766" i="15" s="1"/>
  <c r="T756" i="15"/>
  <c r="V756" i="15" s="1"/>
  <c r="T736" i="15"/>
  <c r="V736" i="15" s="1"/>
  <c r="T704" i="15"/>
  <c r="V704" i="15" s="1"/>
  <c r="T672" i="15"/>
  <c r="V672" i="15" s="1"/>
  <c r="T640" i="15"/>
  <c r="V640" i="15" s="1"/>
  <c r="T608" i="15"/>
  <c r="V608" i="15" s="1"/>
  <c r="T576" i="15"/>
  <c r="V576" i="15" s="1"/>
  <c r="T544" i="15"/>
  <c r="V544" i="15" s="1"/>
  <c r="T512" i="15"/>
  <c r="V512" i="15" s="1"/>
  <c r="T480" i="15"/>
  <c r="V480" i="15" s="1"/>
  <c r="T448" i="15"/>
  <c r="V448" i="15" s="1"/>
  <c r="T416" i="15"/>
  <c r="V416" i="15" s="1"/>
  <c r="T384" i="15"/>
  <c r="V384" i="15" s="1"/>
  <c r="T352" i="15"/>
  <c r="V352" i="15" s="1"/>
  <c r="T320" i="15"/>
  <c r="V320" i="15" s="1"/>
  <c r="T288" i="15"/>
  <c r="V288" i="15" s="1"/>
  <c r="T256" i="15"/>
  <c r="V256" i="15" s="1"/>
  <c r="T224" i="15"/>
  <c r="V224" i="15" s="1"/>
  <c r="T192" i="15"/>
  <c r="V192" i="15" s="1"/>
  <c r="T160" i="15"/>
  <c r="V160" i="15" s="1"/>
  <c r="T128" i="15"/>
  <c r="V128" i="15" s="1"/>
  <c r="T84" i="15"/>
  <c r="V84" i="15" s="1"/>
  <c r="T20" i="15"/>
  <c r="V20" i="15" s="1"/>
  <c r="T15" i="15"/>
  <c r="V15" i="15" s="1"/>
  <c r="T23" i="15"/>
  <c r="V23" i="15" s="1"/>
  <c r="T31" i="15"/>
  <c r="V31" i="15" s="1"/>
  <c r="T39" i="15"/>
  <c r="V39" i="15" s="1"/>
  <c r="T47" i="15"/>
  <c r="V47" i="15" s="1"/>
  <c r="T59" i="15"/>
  <c r="V59" i="15" s="1"/>
  <c r="T67" i="15"/>
  <c r="V67" i="15" s="1"/>
  <c r="T83" i="15"/>
  <c r="V83" i="15" s="1"/>
  <c r="T95" i="15"/>
  <c r="V95" i="15" s="1"/>
  <c r="T111" i="15"/>
  <c r="V111" i="15" s="1"/>
  <c r="T127" i="15"/>
  <c r="V127" i="15" s="1"/>
  <c r="T139" i="15"/>
  <c r="V139" i="15" s="1"/>
  <c r="T159" i="15"/>
  <c r="V159" i="15" s="1"/>
  <c r="T171" i="15"/>
  <c r="V171" i="15" s="1"/>
  <c r="T187" i="15"/>
  <c r="V187" i="15" s="1"/>
  <c r="T199" i="15"/>
  <c r="V199" i="15" s="1"/>
  <c r="T207" i="15"/>
  <c r="V207" i="15" s="1"/>
  <c r="T223" i="15"/>
  <c r="V223" i="15" s="1"/>
  <c r="T239" i="15"/>
  <c r="V239" i="15" s="1"/>
  <c r="T255" i="15"/>
  <c r="V255" i="15" s="1"/>
  <c r="T271" i="15"/>
  <c r="V271" i="15" s="1"/>
  <c r="T287" i="15"/>
  <c r="V287" i="15" s="1"/>
  <c r="T303" i="15"/>
  <c r="V303" i="15" s="1"/>
  <c r="T319" i="15"/>
  <c r="V319" i="15" s="1"/>
  <c r="T331" i="15"/>
  <c r="V331" i="15" s="1"/>
  <c r="T347" i="15"/>
  <c r="V347" i="15" s="1"/>
  <c r="T355" i="15"/>
  <c r="V355" i="15" s="1"/>
  <c r="T363" i="15"/>
  <c r="V363" i="15" s="1"/>
  <c r="T371" i="15"/>
  <c r="V371" i="15" s="1"/>
  <c r="T387" i="15"/>
  <c r="V387" i="15" s="1"/>
  <c r="T395" i="15"/>
  <c r="V395" i="15" s="1"/>
  <c r="T407" i="15"/>
  <c r="V407" i="15" s="1"/>
  <c r="T419" i="15"/>
  <c r="V419" i="15" s="1"/>
  <c r="T431" i="15"/>
  <c r="V431" i="15" s="1"/>
  <c r="T439" i="15"/>
  <c r="V439" i="15" s="1"/>
  <c r="T443" i="15"/>
  <c r="V443" i="15" s="1"/>
  <c r="T447" i="15"/>
  <c r="V447" i="15" s="1"/>
  <c r="T451" i="15"/>
  <c r="V451" i="15" s="1"/>
  <c r="T455" i="15"/>
  <c r="V455" i="15" s="1"/>
  <c r="T459" i="15"/>
  <c r="V459" i="15" s="1"/>
  <c r="T463" i="15"/>
  <c r="V463" i="15" s="1"/>
  <c r="T471" i="15"/>
  <c r="V471" i="15" s="1"/>
  <c r="T475" i="15"/>
  <c r="V475" i="15" s="1"/>
  <c r="T479" i="15"/>
  <c r="V479" i="15" s="1"/>
  <c r="T483" i="15"/>
  <c r="V483" i="15" s="1"/>
  <c r="T487" i="15"/>
  <c r="V487" i="15" s="1"/>
  <c r="T491" i="15"/>
  <c r="V491" i="15" s="1"/>
  <c r="T495" i="15"/>
  <c r="V495" i="15" s="1"/>
  <c r="T499" i="15"/>
  <c r="V499" i="15" s="1"/>
  <c r="T503" i="15"/>
  <c r="V503" i="15" s="1"/>
  <c r="T507" i="15"/>
  <c r="V507" i="15" s="1"/>
  <c r="T511" i="15"/>
  <c r="V511" i="15" s="1"/>
  <c r="T515" i="15"/>
  <c r="V515" i="15" s="1"/>
  <c r="T519" i="15"/>
  <c r="V519" i="15" s="1"/>
  <c r="T523" i="15"/>
  <c r="V523" i="15" s="1"/>
  <c r="T19" i="15"/>
  <c r="V19" i="15" s="1"/>
  <c r="T27" i="15"/>
  <c r="V27" i="15" s="1"/>
  <c r="T35" i="15"/>
  <c r="V35" i="15" s="1"/>
  <c r="T43" i="15"/>
  <c r="V43" i="15" s="1"/>
  <c r="T51" i="15"/>
  <c r="V51" i="15" s="1"/>
  <c r="T55" i="15"/>
  <c r="V55" i="15" s="1"/>
  <c r="T63" i="15"/>
  <c r="V63" i="15" s="1"/>
  <c r="T71" i="15"/>
  <c r="V71" i="15" s="1"/>
  <c r="T75" i="15"/>
  <c r="V75" i="15" s="1"/>
  <c r="T79" i="15"/>
  <c r="V79" i="15" s="1"/>
  <c r="T87" i="15"/>
  <c r="V87" i="15" s="1"/>
  <c r="T91" i="15"/>
  <c r="V91" i="15" s="1"/>
  <c r="T99" i="15"/>
  <c r="V99" i="15" s="1"/>
  <c r="T103" i="15"/>
  <c r="V103" i="15" s="1"/>
  <c r="T107" i="15"/>
  <c r="V107" i="15" s="1"/>
  <c r="T115" i="15"/>
  <c r="V115" i="15" s="1"/>
  <c r="T119" i="15"/>
  <c r="V119" i="15" s="1"/>
  <c r="T123" i="15"/>
  <c r="V123" i="15" s="1"/>
  <c r="T131" i="15"/>
  <c r="V131" i="15" s="1"/>
  <c r="T135" i="15"/>
  <c r="V135" i="15" s="1"/>
  <c r="T143" i="15"/>
  <c r="V143" i="15" s="1"/>
  <c r="T147" i="15"/>
  <c r="V147" i="15" s="1"/>
  <c r="T151" i="15"/>
  <c r="V151" i="15" s="1"/>
  <c r="T155" i="15"/>
  <c r="V155" i="15" s="1"/>
  <c r="T163" i="15"/>
  <c r="V163" i="15" s="1"/>
  <c r="T167" i="15"/>
  <c r="V167" i="15" s="1"/>
  <c r="T175" i="15"/>
  <c r="V175" i="15" s="1"/>
  <c r="T179" i="15"/>
  <c r="V179" i="15" s="1"/>
  <c r="T183" i="15"/>
  <c r="V183" i="15" s="1"/>
  <c r="T191" i="15"/>
  <c r="V191" i="15" s="1"/>
  <c r="T195" i="15"/>
  <c r="V195" i="15" s="1"/>
  <c r="T203" i="15"/>
  <c r="V203" i="15" s="1"/>
  <c r="T211" i="15"/>
  <c r="V211" i="15" s="1"/>
  <c r="T215" i="15"/>
  <c r="V215" i="15" s="1"/>
  <c r="T219" i="15"/>
  <c r="V219" i="15" s="1"/>
  <c r="T227" i="15"/>
  <c r="V227" i="15" s="1"/>
  <c r="T231" i="15"/>
  <c r="V231" i="15" s="1"/>
  <c r="T235" i="15"/>
  <c r="V235" i="15" s="1"/>
  <c r="T243" i="15"/>
  <c r="V243" i="15" s="1"/>
  <c r="T247" i="15"/>
  <c r="V247" i="15" s="1"/>
  <c r="T251" i="15"/>
  <c r="V251" i="15" s="1"/>
  <c r="T259" i="15"/>
  <c r="V259" i="15" s="1"/>
  <c r="T263" i="15"/>
  <c r="V263" i="15" s="1"/>
  <c r="T267" i="15"/>
  <c r="V267" i="15" s="1"/>
  <c r="T275" i="15"/>
  <c r="V275" i="15" s="1"/>
  <c r="T279" i="15"/>
  <c r="V279" i="15" s="1"/>
  <c r="T283" i="15"/>
  <c r="V283" i="15" s="1"/>
  <c r="T291" i="15"/>
  <c r="V291" i="15" s="1"/>
  <c r="T295" i="15"/>
  <c r="V295" i="15" s="1"/>
  <c r="T299" i="15"/>
  <c r="V299" i="15" s="1"/>
  <c r="T307" i="15"/>
  <c r="V307" i="15" s="1"/>
  <c r="T311" i="15"/>
  <c r="V311" i="15" s="1"/>
  <c r="T315" i="15"/>
  <c r="V315" i="15" s="1"/>
  <c r="T323" i="15"/>
  <c r="V323" i="15" s="1"/>
  <c r="T327" i="15"/>
  <c r="V327" i="15" s="1"/>
  <c r="T335" i="15"/>
  <c r="V335" i="15" s="1"/>
  <c r="T339" i="15"/>
  <c r="V339" i="15" s="1"/>
  <c r="T343" i="15"/>
  <c r="V343" i="15" s="1"/>
  <c r="T351" i="15"/>
  <c r="V351" i="15" s="1"/>
  <c r="T359" i="15"/>
  <c r="V359" i="15" s="1"/>
  <c r="T367" i="15"/>
  <c r="V367" i="15" s="1"/>
  <c r="T375" i="15"/>
  <c r="V375" i="15" s="1"/>
  <c r="T379" i="15"/>
  <c r="V379" i="15" s="1"/>
  <c r="T383" i="15"/>
  <c r="V383" i="15" s="1"/>
  <c r="T391" i="15"/>
  <c r="V391" i="15" s="1"/>
  <c r="T399" i="15"/>
  <c r="V399" i="15" s="1"/>
  <c r="T403" i="15"/>
  <c r="V403" i="15" s="1"/>
  <c r="T411" i="15"/>
  <c r="V411" i="15" s="1"/>
  <c r="T415" i="15"/>
  <c r="V415" i="15" s="1"/>
  <c r="T423" i="15"/>
  <c r="V423" i="15" s="1"/>
  <c r="T427" i="15"/>
  <c r="V427" i="15" s="1"/>
  <c r="T435" i="15"/>
  <c r="V435" i="15" s="1"/>
  <c r="T467" i="15"/>
  <c r="V467" i="15" s="1"/>
  <c r="T531" i="15"/>
  <c r="V531" i="15" s="1"/>
  <c r="T539" i="15"/>
  <c r="V539" i="15" s="1"/>
  <c r="T555" i="15"/>
  <c r="V555" i="15" s="1"/>
  <c r="T563" i="15"/>
  <c r="V563" i="15" s="1"/>
  <c r="T575" i="15"/>
  <c r="V575" i="15" s="1"/>
  <c r="T583" i="15"/>
  <c r="V583" i="15" s="1"/>
  <c r="T595" i="15"/>
  <c r="V595" i="15" s="1"/>
  <c r="T603" i="15"/>
  <c r="V603" i="15" s="1"/>
  <c r="T611" i="15"/>
  <c r="V611" i="15" s="1"/>
  <c r="T623" i="15"/>
  <c r="V623" i="15" s="1"/>
  <c r="T631" i="15"/>
  <c r="V631" i="15" s="1"/>
  <c r="T639" i="15"/>
  <c r="V639" i="15" s="1"/>
  <c r="T651" i="15"/>
  <c r="V651" i="15" s="1"/>
  <c r="T659" i="15"/>
  <c r="V659" i="15" s="1"/>
  <c r="T667" i="15"/>
  <c r="V667" i="15" s="1"/>
  <c r="T679" i="15"/>
  <c r="V679" i="15" s="1"/>
  <c r="T687" i="15"/>
  <c r="V687" i="15" s="1"/>
  <c r="T699" i="15"/>
  <c r="V699" i="15" s="1"/>
  <c r="T707" i="15"/>
  <c r="V707" i="15" s="1"/>
  <c r="T715" i="15"/>
  <c r="V715" i="15" s="1"/>
  <c r="T727" i="15"/>
  <c r="V727" i="15" s="1"/>
  <c r="T735" i="15"/>
  <c r="V735" i="15" s="1"/>
  <c r="T743" i="15"/>
  <c r="V743" i="15" s="1"/>
  <c r="AB755" i="15"/>
  <c r="AC755" i="15" s="1"/>
  <c r="Y755" i="15"/>
  <c r="AB763" i="15"/>
  <c r="AC763" i="15" s="1"/>
  <c r="Y763" i="15"/>
  <c r="AB771" i="15"/>
  <c r="AC771" i="15" s="1"/>
  <c r="Y771" i="15"/>
  <c r="AB783" i="15"/>
  <c r="AC783" i="15" s="1"/>
  <c r="Y783" i="15"/>
  <c r="AB791" i="15"/>
  <c r="AC791" i="15" s="1"/>
  <c r="Y791" i="15"/>
  <c r="AB799" i="15"/>
  <c r="AC799" i="15" s="1"/>
  <c r="Y799" i="15"/>
  <c r="AB811" i="15"/>
  <c r="AC811" i="15" s="1"/>
  <c r="Y811" i="15"/>
  <c r="T12" i="15"/>
  <c r="V12" i="15" s="1"/>
  <c r="AB16" i="15"/>
  <c r="AC16" i="15" s="1"/>
  <c r="Y16" i="15"/>
  <c r="AB20" i="15"/>
  <c r="AC20" i="15" s="1"/>
  <c r="Y20" i="15"/>
  <c r="AB24" i="15"/>
  <c r="AC24" i="15" s="1"/>
  <c r="Y24" i="15"/>
  <c r="AB28" i="15"/>
  <c r="AC28" i="15" s="1"/>
  <c r="Y28" i="15"/>
  <c r="AB32" i="15"/>
  <c r="AC32" i="15" s="1"/>
  <c r="Y32" i="15"/>
  <c r="AB36" i="15"/>
  <c r="AC36" i="15" s="1"/>
  <c r="Y36" i="15"/>
  <c r="AB40" i="15"/>
  <c r="AC40" i="15" s="1"/>
  <c r="Y40" i="15"/>
  <c r="AB44" i="15"/>
  <c r="AC44" i="15" s="1"/>
  <c r="Y44" i="15"/>
  <c r="AB48" i="15"/>
  <c r="AC48" i="15" s="1"/>
  <c r="Y48" i="15"/>
  <c r="AB52" i="15"/>
  <c r="AC52" i="15" s="1"/>
  <c r="Y52" i="15"/>
  <c r="AB56" i="15"/>
  <c r="AC56" i="15" s="1"/>
  <c r="Y56" i="15"/>
  <c r="AB60" i="15"/>
  <c r="AC60" i="15" s="1"/>
  <c r="Y60" i="15"/>
  <c r="AB64" i="15"/>
  <c r="AC64" i="15" s="1"/>
  <c r="Y64" i="15"/>
  <c r="AB68" i="15"/>
  <c r="AC68" i="15" s="1"/>
  <c r="Y68" i="15"/>
  <c r="AB72" i="15"/>
  <c r="AC72" i="15" s="1"/>
  <c r="Y72" i="15"/>
  <c r="AB76" i="15"/>
  <c r="AC76" i="15" s="1"/>
  <c r="Y76" i="15"/>
  <c r="AB80" i="15"/>
  <c r="AC80" i="15" s="1"/>
  <c r="Y80" i="15"/>
  <c r="AB84" i="15"/>
  <c r="AC84" i="15" s="1"/>
  <c r="Y84" i="15"/>
  <c r="AB88" i="15"/>
  <c r="AC88" i="15" s="1"/>
  <c r="Y88" i="15"/>
  <c r="AB92" i="15"/>
  <c r="AC92" i="15" s="1"/>
  <c r="Y92" i="15"/>
  <c r="AB96" i="15"/>
  <c r="AC96" i="15" s="1"/>
  <c r="Y96" i="15"/>
  <c r="AB100" i="15"/>
  <c r="AC100" i="15" s="1"/>
  <c r="Y100" i="15"/>
  <c r="AB104" i="15"/>
  <c r="AC104" i="15" s="1"/>
  <c r="Y104" i="15"/>
  <c r="AB108" i="15"/>
  <c r="AC108" i="15" s="1"/>
  <c r="Y108" i="15"/>
  <c r="AB112" i="15"/>
  <c r="AC112" i="15" s="1"/>
  <c r="Y112" i="15"/>
  <c r="Z112" i="15" s="1"/>
  <c r="AB116" i="15"/>
  <c r="AC116" i="15" s="1"/>
  <c r="Y116" i="15"/>
  <c r="AB120" i="15"/>
  <c r="AC120" i="15" s="1"/>
  <c r="Y120" i="15"/>
  <c r="Z120" i="15" s="1"/>
  <c r="AB124" i="15"/>
  <c r="AC124" i="15" s="1"/>
  <c r="Y124" i="15"/>
  <c r="AB128" i="15"/>
  <c r="AC128" i="15" s="1"/>
  <c r="Y128" i="15"/>
  <c r="AB132" i="15"/>
  <c r="AC132" i="15" s="1"/>
  <c r="Y132" i="15"/>
  <c r="AB136" i="15"/>
  <c r="AC136" i="15" s="1"/>
  <c r="Y136" i="15"/>
  <c r="AB140" i="15"/>
  <c r="AC140" i="15" s="1"/>
  <c r="Y140" i="15"/>
  <c r="AB144" i="15"/>
  <c r="AC144" i="15" s="1"/>
  <c r="Y144" i="15"/>
  <c r="AB148" i="15"/>
  <c r="AC148" i="15" s="1"/>
  <c r="Y148" i="15"/>
  <c r="AB152" i="15"/>
  <c r="AC152" i="15" s="1"/>
  <c r="Y152" i="15"/>
  <c r="AB156" i="15"/>
  <c r="AC156" i="15" s="1"/>
  <c r="Y156" i="15"/>
  <c r="AB160" i="15"/>
  <c r="AC160" i="15" s="1"/>
  <c r="Y160" i="15"/>
  <c r="AB164" i="15"/>
  <c r="AC164" i="15" s="1"/>
  <c r="Y164" i="15"/>
  <c r="AB168" i="15"/>
  <c r="AC168" i="15" s="1"/>
  <c r="Y168" i="15"/>
  <c r="AB172" i="15"/>
  <c r="AC172" i="15" s="1"/>
  <c r="Y172" i="15"/>
  <c r="AB176" i="15"/>
  <c r="AC176" i="15" s="1"/>
  <c r="Y176" i="15"/>
  <c r="AB180" i="15"/>
  <c r="AC180" i="15" s="1"/>
  <c r="Y180" i="15"/>
  <c r="AB184" i="15"/>
  <c r="AC184" i="15" s="1"/>
  <c r="Y184" i="15"/>
  <c r="AB188" i="15"/>
  <c r="AC188" i="15" s="1"/>
  <c r="Y188" i="15"/>
  <c r="AB192" i="15"/>
  <c r="AC192" i="15" s="1"/>
  <c r="Y192" i="15"/>
  <c r="Z192" i="15" s="1"/>
  <c r="AB196" i="15"/>
  <c r="AC196" i="15" s="1"/>
  <c r="Y196" i="15"/>
  <c r="AB200" i="15"/>
  <c r="AC200" i="15" s="1"/>
  <c r="Y200" i="15"/>
  <c r="AB204" i="15"/>
  <c r="AC204" i="15" s="1"/>
  <c r="Y204" i="15"/>
  <c r="AB208" i="15"/>
  <c r="AC208" i="15" s="1"/>
  <c r="Y208" i="15"/>
  <c r="AB212" i="15"/>
  <c r="AC212" i="15" s="1"/>
  <c r="Y212" i="15"/>
  <c r="AB216" i="15"/>
  <c r="AC216" i="15" s="1"/>
  <c r="Y216" i="15"/>
  <c r="AB220" i="15"/>
  <c r="AC220" i="15" s="1"/>
  <c r="Y220" i="15"/>
  <c r="AB224" i="15"/>
  <c r="AC224" i="15" s="1"/>
  <c r="Y224" i="15"/>
  <c r="AB228" i="15"/>
  <c r="AC228" i="15" s="1"/>
  <c r="Y228" i="15"/>
  <c r="AB232" i="15"/>
  <c r="AC232" i="15" s="1"/>
  <c r="Y232" i="15"/>
  <c r="Z232" i="15" s="1"/>
  <c r="AB236" i="15"/>
  <c r="AC236" i="15" s="1"/>
  <c r="Y236" i="15"/>
  <c r="AB240" i="15"/>
  <c r="AC240" i="15" s="1"/>
  <c r="Y240" i="15"/>
  <c r="Z240" i="15" s="1"/>
  <c r="AB244" i="15"/>
  <c r="AC244" i="15" s="1"/>
  <c r="Y244" i="15"/>
  <c r="AB248" i="15"/>
  <c r="AC248" i="15" s="1"/>
  <c r="Y248" i="15"/>
  <c r="AB252" i="15"/>
  <c r="AC252" i="15" s="1"/>
  <c r="Y252" i="15"/>
  <c r="AB256" i="15"/>
  <c r="AC256" i="15" s="1"/>
  <c r="Y256" i="15"/>
  <c r="AB260" i="15"/>
  <c r="AC260" i="15" s="1"/>
  <c r="Y260" i="15"/>
  <c r="AB264" i="15"/>
  <c r="AC264" i="15" s="1"/>
  <c r="Y264" i="15"/>
  <c r="AB268" i="15"/>
  <c r="AC268" i="15" s="1"/>
  <c r="Y268" i="15"/>
  <c r="AB272" i="15"/>
  <c r="AC272" i="15" s="1"/>
  <c r="Y272" i="15"/>
  <c r="AB276" i="15"/>
  <c r="AC276" i="15" s="1"/>
  <c r="Y276" i="15"/>
  <c r="AB280" i="15"/>
  <c r="AC280" i="15" s="1"/>
  <c r="Y280" i="15"/>
  <c r="Z280" i="15" s="1"/>
  <c r="AB284" i="15"/>
  <c r="AC284" i="15" s="1"/>
  <c r="Y284" i="15"/>
  <c r="AB288" i="15"/>
  <c r="AC288" i="15" s="1"/>
  <c r="Y288" i="15"/>
  <c r="AB292" i="15"/>
  <c r="AC292" i="15" s="1"/>
  <c r="Y292" i="15"/>
  <c r="AB296" i="15"/>
  <c r="AC296" i="15" s="1"/>
  <c r="Y296" i="15"/>
  <c r="AB300" i="15"/>
  <c r="AC300" i="15" s="1"/>
  <c r="Y300" i="15"/>
  <c r="AB304" i="15"/>
  <c r="AC304" i="15" s="1"/>
  <c r="Y304" i="15"/>
  <c r="AB308" i="15"/>
  <c r="AC308" i="15" s="1"/>
  <c r="Y308" i="15"/>
  <c r="AB312" i="15"/>
  <c r="AC312" i="15" s="1"/>
  <c r="Y312" i="15"/>
  <c r="AB316" i="15"/>
  <c r="AC316" i="15" s="1"/>
  <c r="Y316" i="15"/>
  <c r="AB320" i="15"/>
  <c r="AC320" i="15" s="1"/>
  <c r="Y320" i="15"/>
  <c r="Z320" i="15" s="1"/>
  <c r="AB324" i="15"/>
  <c r="AC324" i="15" s="1"/>
  <c r="Y324" i="15"/>
  <c r="AB328" i="15"/>
  <c r="AC328" i="15" s="1"/>
  <c r="Y328" i="15"/>
  <c r="AB332" i="15"/>
  <c r="AC332" i="15" s="1"/>
  <c r="Y332" i="15"/>
  <c r="AB336" i="15"/>
  <c r="AC336" i="15" s="1"/>
  <c r="Y336" i="15"/>
  <c r="AB340" i="15"/>
  <c r="AC340" i="15" s="1"/>
  <c r="Y340" i="15"/>
  <c r="AB344" i="15"/>
  <c r="AC344" i="15" s="1"/>
  <c r="Y344" i="15"/>
  <c r="AB348" i="15"/>
  <c r="AC348" i="15" s="1"/>
  <c r="Y348" i="15"/>
  <c r="AB352" i="15"/>
  <c r="AC352" i="15" s="1"/>
  <c r="Y352" i="15"/>
  <c r="AB356" i="15"/>
  <c r="AC356" i="15" s="1"/>
  <c r="Y356" i="15"/>
  <c r="AB360" i="15"/>
  <c r="AC360" i="15" s="1"/>
  <c r="Y360" i="15"/>
  <c r="Z360" i="15" s="1"/>
  <c r="AB364" i="15"/>
  <c r="AC364" i="15" s="1"/>
  <c r="Y364" i="15"/>
  <c r="AB368" i="15"/>
  <c r="AC368" i="15" s="1"/>
  <c r="Y368" i="15"/>
  <c r="Z368" i="15" s="1"/>
  <c r="AB372" i="15"/>
  <c r="AC372" i="15" s="1"/>
  <c r="Y372" i="15"/>
  <c r="AB376" i="15"/>
  <c r="AC376" i="15" s="1"/>
  <c r="Y376" i="15"/>
  <c r="AB380" i="15"/>
  <c r="AC380" i="15" s="1"/>
  <c r="Y380" i="15"/>
  <c r="AB384" i="15"/>
  <c r="AC384" i="15" s="1"/>
  <c r="Y384" i="15"/>
  <c r="AB388" i="15"/>
  <c r="AC388" i="15" s="1"/>
  <c r="Y388" i="15"/>
  <c r="AB392" i="15"/>
  <c r="AC392" i="15" s="1"/>
  <c r="Y392" i="15"/>
  <c r="AB396" i="15"/>
  <c r="AC396" i="15" s="1"/>
  <c r="Y396" i="15"/>
  <c r="AB400" i="15"/>
  <c r="AC400" i="15" s="1"/>
  <c r="Y400" i="15"/>
  <c r="AB404" i="15"/>
  <c r="AC404" i="15" s="1"/>
  <c r="Y404" i="15"/>
  <c r="AB408" i="15"/>
  <c r="AC408" i="15" s="1"/>
  <c r="Y408" i="15"/>
  <c r="Z408" i="15" s="1"/>
  <c r="AB412" i="15"/>
  <c r="AC412" i="15" s="1"/>
  <c r="Y412" i="15"/>
  <c r="AB416" i="15"/>
  <c r="AC416" i="15" s="1"/>
  <c r="Y416" i="15"/>
  <c r="AB420" i="15"/>
  <c r="AC420" i="15" s="1"/>
  <c r="Y420" i="15"/>
  <c r="AB424" i="15"/>
  <c r="AC424" i="15" s="1"/>
  <c r="Y424" i="15"/>
  <c r="AB428" i="15"/>
  <c r="AC428" i="15" s="1"/>
  <c r="Y428" i="15"/>
  <c r="AB432" i="15"/>
  <c r="AC432" i="15" s="1"/>
  <c r="Y432" i="15"/>
  <c r="AB436" i="15"/>
  <c r="AC436" i="15" s="1"/>
  <c r="Y436" i="15"/>
  <c r="AB440" i="15"/>
  <c r="AC440" i="15" s="1"/>
  <c r="Y440" i="15"/>
  <c r="AB444" i="15"/>
  <c r="AC444" i="15" s="1"/>
  <c r="Y444" i="15"/>
  <c r="AB448" i="15"/>
  <c r="AC448" i="15" s="1"/>
  <c r="Y448" i="15"/>
  <c r="Z448" i="15" s="1"/>
  <c r="AB452" i="15"/>
  <c r="AC452" i="15" s="1"/>
  <c r="Y452" i="15"/>
  <c r="AB456" i="15"/>
  <c r="AC456" i="15" s="1"/>
  <c r="Y456" i="15"/>
  <c r="Y460" i="15"/>
  <c r="AB460" i="15"/>
  <c r="AC460" i="15" s="1"/>
  <c r="AB464" i="15"/>
  <c r="AC464" i="15" s="1"/>
  <c r="Y464" i="15"/>
  <c r="AB468" i="15"/>
  <c r="AC468" i="15" s="1"/>
  <c r="Y468" i="15"/>
  <c r="AB472" i="15"/>
  <c r="AC472" i="15" s="1"/>
  <c r="Y472" i="15"/>
  <c r="AB476" i="15"/>
  <c r="AC476" i="15" s="1"/>
  <c r="Y476" i="15"/>
  <c r="AB480" i="15"/>
  <c r="AC480" i="15" s="1"/>
  <c r="Y480" i="15"/>
  <c r="AB484" i="15"/>
  <c r="AC484" i="15" s="1"/>
  <c r="Y484" i="15"/>
  <c r="AB488" i="15"/>
  <c r="AC488" i="15" s="1"/>
  <c r="Y488" i="15"/>
  <c r="Z488" i="15" s="1"/>
  <c r="Y492" i="15"/>
  <c r="AB492" i="15"/>
  <c r="AC492" i="15" s="1"/>
  <c r="AB496" i="15"/>
  <c r="AC496" i="15" s="1"/>
  <c r="Y496" i="15"/>
  <c r="Z496" i="15" s="1"/>
  <c r="AB500" i="15"/>
  <c r="AC500" i="15" s="1"/>
  <c r="Y500" i="15"/>
  <c r="AB504" i="15"/>
  <c r="AC504" i="15" s="1"/>
  <c r="Y504" i="15"/>
  <c r="AB508" i="15"/>
  <c r="AC508" i="15" s="1"/>
  <c r="Y508" i="15"/>
  <c r="AB512" i="15"/>
  <c r="AC512" i="15" s="1"/>
  <c r="Y512" i="15"/>
  <c r="AB516" i="15"/>
  <c r="AC516" i="15" s="1"/>
  <c r="Y516" i="15"/>
  <c r="AB520" i="15"/>
  <c r="AC520" i="15" s="1"/>
  <c r="Y520" i="15"/>
  <c r="Y524" i="15"/>
  <c r="AB524" i="15"/>
  <c r="AC524" i="15" s="1"/>
  <c r="AB528" i="15"/>
  <c r="AC528" i="15" s="1"/>
  <c r="Y528" i="15"/>
  <c r="AB532" i="15"/>
  <c r="AC532" i="15" s="1"/>
  <c r="Y532" i="15"/>
  <c r="AB536" i="15"/>
  <c r="AC536" i="15" s="1"/>
  <c r="Y536" i="15"/>
  <c r="Z536" i="15" s="1"/>
  <c r="AB540" i="15"/>
  <c r="AC540" i="15" s="1"/>
  <c r="Y540" i="15"/>
  <c r="AB544" i="15"/>
  <c r="AC544" i="15" s="1"/>
  <c r="Y544" i="15"/>
  <c r="AB548" i="15"/>
  <c r="AC548" i="15" s="1"/>
  <c r="Y548" i="15"/>
  <c r="AB552" i="15"/>
  <c r="AC552" i="15" s="1"/>
  <c r="Y552" i="15"/>
  <c r="Y556" i="15"/>
  <c r="AB556" i="15"/>
  <c r="AC556" i="15" s="1"/>
  <c r="AB560" i="15"/>
  <c r="AC560" i="15" s="1"/>
  <c r="Y560" i="15"/>
  <c r="AB564" i="15"/>
  <c r="AC564" i="15" s="1"/>
  <c r="Y564" i="15"/>
  <c r="AB568" i="15"/>
  <c r="AC568" i="15" s="1"/>
  <c r="Y568" i="15"/>
  <c r="AB572" i="15"/>
  <c r="AC572" i="15" s="1"/>
  <c r="Y572" i="15"/>
  <c r="AB576" i="15"/>
  <c r="AC576" i="15" s="1"/>
  <c r="Y576" i="15"/>
  <c r="Z576" i="15" s="1"/>
  <c r="AB580" i="15"/>
  <c r="AC580" i="15" s="1"/>
  <c r="Y580" i="15"/>
  <c r="Y584" i="15"/>
  <c r="AB584" i="15"/>
  <c r="AC584" i="15" s="1"/>
  <c r="AB588" i="15"/>
  <c r="AC588" i="15" s="1"/>
  <c r="Y588" i="15"/>
  <c r="AB592" i="15"/>
  <c r="AC592" i="15" s="1"/>
  <c r="Y592" i="15"/>
  <c r="AB596" i="15"/>
  <c r="AC596" i="15" s="1"/>
  <c r="Y596" i="15"/>
  <c r="Y600" i="15"/>
  <c r="AB600" i="15"/>
  <c r="AC600" i="15" s="1"/>
  <c r="AB604" i="15"/>
  <c r="AC604" i="15" s="1"/>
  <c r="Y604" i="15"/>
  <c r="AB608" i="15"/>
  <c r="AC608" i="15" s="1"/>
  <c r="Y608" i="15"/>
  <c r="AB612" i="15"/>
  <c r="AC612" i="15" s="1"/>
  <c r="Y612" i="15"/>
  <c r="Y616" i="15"/>
  <c r="AB616" i="15"/>
  <c r="AC616" i="15" s="1"/>
  <c r="AB620" i="15"/>
  <c r="AC620" i="15" s="1"/>
  <c r="Y620" i="15"/>
  <c r="AB624" i="15"/>
  <c r="AC624" i="15" s="1"/>
  <c r="Y624" i="15"/>
  <c r="Z624" i="15" s="1"/>
  <c r="AB628" i="15"/>
  <c r="AC628" i="15" s="1"/>
  <c r="Y628" i="15"/>
  <c r="Y632" i="15"/>
  <c r="AB632" i="15"/>
  <c r="AC632" i="15" s="1"/>
  <c r="AB636" i="15"/>
  <c r="AC636" i="15" s="1"/>
  <c r="Y636" i="15"/>
  <c r="AB640" i="15"/>
  <c r="AC640" i="15" s="1"/>
  <c r="Y640" i="15"/>
  <c r="AB644" i="15"/>
  <c r="AC644" i="15" s="1"/>
  <c r="Y644" i="15"/>
  <c r="Y648" i="15"/>
  <c r="Z648" i="15" s="1"/>
  <c r="AB648" i="15"/>
  <c r="AC648" i="15" s="1"/>
  <c r="AB652" i="15"/>
  <c r="AC652" i="15" s="1"/>
  <c r="Y652" i="15"/>
  <c r="AB656" i="15"/>
  <c r="AC656" i="15" s="1"/>
  <c r="Y656" i="15"/>
  <c r="AB660" i="15"/>
  <c r="AC660" i="15" s="1"/>
  <c r="Y660" i="15"/>
  <c r="Y664" i="15"/>
  <c r="AB664" i="15"/>
  <c r="AC664" i="15" s="1"/>
  <c r="AB668" i="15"/>
  <c r="AC668" i="15" s="1"/>
  <c r="Y668" i="15"/>
  <c r="AB672" i="15"/>
  <c r="AC672" i="15" s="1"/>
  <c r="Y672" i="15"/>
  <c r="AB676" i="15"/>
  <c r="AC676" i="15" s="1"/>
  <c r="Y676" i="15"/>
  <c r="Y680" i="15"/>
  <c r="AB680" i="15"/>
  <c r="AC680" i="15" s="1"/>
  <c r="AB684" i="15"/>
  <c r="AC684" i="15" s="1"/>
  <c r="Y684" i="15"/>
  <c r="AB688" i="15"/>
  <c r="AC688" i="15" s="1"/>
  <c r="Y688" i="15"/>
  <c r="AB692" i="15"/>
  <c r="AC692" i="15" s="1"/>
  <c r="Y692" i="15"/>
  <c r="Y696" i="15"/>
  <c r="AB696" i="15"/>
  <c r="AC696" i="15" s="1"/>
  <c r="AB700" i="15"/>
  <c r="AC700" i="15" s="1"/>
  <c r="Y700" i="15"/>
  <c r="AB704" i="15"/>
  <c r="AC704" i="15" s="1"/>
  <c r="Y704" i="15"/>
  <c r="Z704" i="15" s="1"/>
  <c r="AB708" i="15"/>
  <c r="AC708" i="15" s="1"/>
  <c r="Y708" i="15"/>
  <c r="AB712" i="15"/>
  <c r="AC712" i="15" s="1"/>
  <c r="Y712" i="15"/>
  <c r="AB716" i="15"/>
  <c r="AC716" i="15" s="1"/>
  <c r="Y716" i="15"/>
  <c r="AB720" i="15"/>
  <c r="AC720" i="15" s="1"/>
  <c r="Y720" i="15"/>
  <c r="AB724" i="15"/>
  <c r="AC724" i="15" s="1"/>
  <c r="Y724" i="15"/>
  <c r="AB728" i="15"/>
  <c r="AC728" i="15" s="1"/>
  <c r="Y728" i="15"/>
  <c r="AB732" i="15"/>
  <c r="AC732" i="15" s="1"/>
  <c r="Y732" i="15"/>
  <c r="AB736" i="15"/>
  <c r="AC736" i="15" s="1"/>
  <c r="Y736" i="15"/>
  <c r="AB740" i="15"/>
  <c r="AC740" i="15" s="1"/>
  <c r="Y740" i="15"/>
  <c r="AB744" i="15"/>
  <c r="AC744" i="15" s="1"/>
  <c r="Y744" i="15"/>
  <c r="Z744" i="15" s="1"/>
  <c r="AB748" i="15"/>
  <c r="AC748" i="15" s="1"/>
  <c r="Y748" i="15"/>
  <c r="AB752" i="15"/>
  <c r="AC752" i="15" s="1"/>
  <c r="Y752" i="15"/>
  <c r="AB756" i="15"/>
  <c r="AC756" i="15" s="1"/>
  <c r="Y756" i="15"/>
  <c r="Z756" i="15" s="1"/>
  <c r="Y760" i="15"/>
  <c r="Z760" i="15" s="1"/>
  <c r="AB760" i="15"/>
  <c r="AC760" i="15" s="1"/>
  <c r="AB764" i="15"/>
  <c r="AC764" i="15" s="1"/>
  <c r="Y764" i="15"/>
  <c r="AB768" i="15"/>
  <c r="AC768" i="15" s="1"/>
  <c r="Y768" i="15"/>
  <c r="AB772" i="15"/>
  <c r="AC772" i="15" s="1"/>
  <c r="Y772" i="15"/>
  <c r="AB776" i="15"/>
  <c r="AC776" i="15" s="1"/>
  <c r="Y776" i="15"/>
  <c r="AB780" i="15"/>
  <c r="AC780" i="15" s="1"/>
  <c r="Y780" i="15"/>
  <c r="Z780" i="15" s="1"/>
  <c r="AB784" i="15"/>
  <c r="AC784" i="15" s="1"/>
  <c r="Y784" i="15"/>
  <c r="Z784" i="15" s="1"/>
  <c r="AB788" i="15"/>
  <c r="AC788" i="15" s="1"/>
  <c r="Y788" i="15"/>
  <c r="AB792" i="15"/>
  <c r="AC792" i="15" s="1"/>
  <c r="Y792" i="15"/>
  <c r="AB796" i="15"/>
  <c r="AC796" i="15" s="1"/>
  <c r="Y796" i="15"/>
  <c r="AB800" i="15"/>
  <c r="AC800" i="15" s="1"/>
  <c r="Y800" i="15"/>
  <c r="AB804" i="15"/>
  <c r="AC804" i="15" s="1"/>
  <c r="Y804" i="15"/>
  <c r="AB808" i="15"/>
  <c r="AC808" i="15" s="1"/>
  <c r="Y808" i="15"/>
  <c r="Y812" i="15"/>
  <c r="AB812" i="15"/>
  <c r="AC812" i="15" s="1"/>
  <c r="AB816" i="15"/>
  <c r="AC816" i="15" s="1"/>
  <c r="Y816" i="15"/>
  <c r="AB820" i="15"/>
  <c r="AC820" i="15" s="1"/>
  <c r="Y820" i="15"/>
  <c r="T821" i="15"/>
  <c r="V821" i="15" s="1"/>
  <c r="T816" i="15"/>
  <c r="V816" i="15" s="1"/>
  <c r="T812" i="15"/>
  <c r="V812" i="15" s="1"/>
  <c r="T807" i="15"/>
  <c r="V807" i="15" s="1"/>
  <c r="T803" i="15"/>
  <c r="V803" i="15" s="1"/>
  <c r="T799" i="15"/>
  <c r="V799" i="15" s="1"/>
  <c r="T795" i="15"/>
  <c r="V795" i="15" s="1"/>
  <c r="T791" i="15"/>
  <c r="V791" i="15" s="1"/>
  <c r="T787" i="15"/>
  <c r="V787" i="15" s="1"/>
  <c r="T783" i="15"/>
  <c r="V783" i="15" s="1"/>
  <c r="T779" i="15"/>
  <c r="V779" i="15" s="1"/>
  <c r="T775" i="15"/>
  <c r="V775" i="15" s="1"/>
  <c r="T771" i="15"/>
  <c r="V771" i="15" s="1"/>
  <c r="T767" i="15"/>
  <c r="V767" i="15" s="1"/>
  <c r="T763" i="15"/>
  <c r="V763" i="15" s="1"/>
  <c r="T759" i="15"/>
  <c r="V759" i="15" s="1"/>
  <c r="T755" i="15"/>
  <c r="V755" i="15" s="1"/>
  <c r="T751" i="15"/>
  <c r="V751" i="15" s="1"/>
  <c r="T747" i="15"/>
  <c r="V747" i="15" s="1"/>
  <c r="T742" i="15"/>
  <c r="V742" i="15" s="1"/>
  <c r="T734" i="15"/>
  <c r="V734" i="15" s="1"/>
  <c r="T726" i="15"/>
  <c r="V726" i="15" s="1"/>
  <c r="T718" i="15"/>
  <c r="V718" i="15" s="1"/>
  <c r="T710" i="15"/>
  <c r="V710" i="15" s="1"/>
  <c r="T702" i="15"/>
  <c r="V702" i="15" s="1"/>
  <c r="T694" i="15"/>
  <c r="V694" i="15" s="1"/>
  <c r="T686" i="15"/>
  <c r="V686" i="15" s="1"/>
  <c r="T678" i="15"/>
  <c r="V678" i="15" s="1"/>
  <c r="T670" i="15"/>
  <c r="V670" i="15" s="1"/>
  <c r="T662" i="15"/>
  <c r="V662" i="15" s="1"/>
  <c r="T654" i="15"/>
  <c r="V654" i="15" s="1"/>
  <c r="T646" i="15"/>
  <c r="V646" i="15" s="1"/>
  <c r="T638" i="15"/>
  <c r="V638" i="15" s="1"/>
  <c r="T630" i="15"/>
  <c r="V630" i="15" s="1"/>
  <c r="T622" i="15"/>
  <c r="V622" i="15" s="1"/>
  <c r="T614" i="15"/>
  <c r="V614" i="15" s="1"/>
  <c r="T606" i="15"/>
  <c r="V606" i="15" s="1"/>
  <c r="T598" i="15"/>
  <c r="V598" i="15" s="1"/>
  <c r="T590" i="15"/>
  <c r="V590" i="15" s="1"/>
  <c r="T582" i="15"/>
  <c r="V582" i="15" s="1"/>
  <c r="T574" i="15"/>
  <c r="V574" i="15" s="1"/>
  <c r="T566" i="15"/>
  <c r="V566" i="15" s="1"/>
  <c r="T558" i="15"/>
  <c r="V558" i="15" s="1"/>
  <c r="T550" i="15"/>
  <c r="V550" i="15" s="1"/>
  <c r="T542" i="15"/>
  <c r="V542" i="15" s="1"/>
  <c r="T534" i="15"/>
  <c r="V534" i="15" s="1"/>
  <c r="T526" i="15"/>
  <c r="V526" i="15" s="1"/>
  <c r="T518" i="15"/>
  <c r="V518" i="15" s="1"/>
  <c r="T510" i="15"/>
  <c r="V510" i="15" s="1"/>
  <c r="T502" i="15"/>
  <c r="V502" i="15" s="1"/>
  <c r="T494" i="15"/>
  <c r="V494" i="15" s="1"/>
  <c r="T486" i="15"/>
  <c r="V486" i="15" s="1"/>
  <c r="T478" i="15"/>
  <c r="V478" i="15" s="1"/>
  <c r="T470" i="15"/>
  <c r="V470" i="15" s="1"/>
  <c r="T462" i="15"/>
  <c r="V462" i="15" s="1"/>
  <c r="T454" i="15"/>
  <c r="V454" i="15" s="1"/>
  <c r="T446" i="15"/>
  <c r="V446" i="15" s="1"/>
  <c r="T438" i="15"/>
  <c r="V438" i="15" s="1"/>
  <c r="T430" i="15"/>
  <c r="V430" i="15" s="1"/>
  <c r="T422" i="15"/>
  <c r="V422" i="15" s="1"/>
  <c r="T414" i="15"/>
  <c r="V414" i="15" s="1"/>
  <c r="T406" i="15"/>
  <c r="V406" i="15" s="1"/>
  <c r="T398" i="15"/>
  <c r="V398" i="15" s="1"/>
  <c r="T390" i="15"/>
  <c r="V390" i="15" s="1"/>
  <c r="T382" i="15"/>
  <c r="V382" i="15" s="1"/>
  <c r="T374" i="15"/>
  <c r="V374" i="15" s="1"/>
  <c r="T366" i="15"/>
  <c r="V366" i="15" s="1"/>
  <c r="T358" i="15"/>
  <c r="V358" i="15" s="1"/>
  <c r="T350" i="15"/>
  <c r="V350" i="15" s="1"/>
  <c r="T342" i="15"/>
  <c r="V342" i="15" s="1"/>
  <c r="T334" i="15"/>
  <c r="V334" i="15" s="1"/>
  <c r="T326" i="15"/>
  <c r="V326" i="15" s="1"/>
  <c r="T318" i="15"/>
  <c r="V318" i="15" s="1"/>
  <c r="T310" i="15"/>
  <c r="V310" i="15" s="1"/>
  <c r="T302" i="15"/>
  <c r="V302" i="15" s="1"/>
  <c r="T294" i="15"/>
  <c r="V294" i="15" s="1"/>
  <c r="T286" i="15"/>
  <c r="V286" i="15" s="1"/>
  <c r="T278" i="15"/>
  <c r="V278" i="15" s="1"/>
  <c r="T270" i="15"/>
  <c r="V270" i="15" s="1"/>
  <c r="T262" i="15"/>
  <c r="V262" i="15" s="1"/>
  <c r="T254" i="15"/>
  <c r="V254" i="15" s="1"/>
  <c r="T246" i="15"/>
  <c r="V246" i="15" s="1"/>
  <c r="T238" i="15"/>
  <c r="V238" i="15" s="1"/>
  <c r="T230" i="15"/>
  <c r="V230" i="15" s="1"/>
  <c r="T222" i="15"/>
  <c r="V222" i="15" s="1"/>
  <c r="T214" i="15"/>
  <c r="V214" i="15" s="1"/>
  <c r="T206" i="15"/>
  <c r="V206" i="15" s="1"/>
  <c r="T198" i="15"/>
  <c r="V198" i="15" s="1"/>
  <c r="T190" i="15"/>
  <c r="V190" i="15" s="1"/>
  <c r="T182" i="15"/>
  <c r="V182" i="15" s="1"/>
  <c r="T174" i="15"/>
  <c r="V174" i="15" s="1"/>
  <c r="T166" i="15"/>
  <c r="V166" i="15" s="1"/>
  <c r="T158" i="15"/>
  <c r="V158" i="15" s="1"/>
  <c r="T150" i="15"/>
  <c r="V150" i="15" s="1"/>
  <c r="T142" i="15"/>
  <c r="V142" i="15" s="1"/>
  <c r="T134" i="15"/>
  <c r="V134" i="15" s="1"/>
  <c r="T126" i="15"/>
  <c r="V126" i="15" s="1"/>
  <c r="T118" i="15"/>
  <c r="V118" i="15" s="1"/>
  <c r="T110" i="15"/>
  <c r="V110" i="15" s="1"/>
  <c r="T96" i="15"/>
  <c r="V96" i="15" s="1"/>
  <c r="T80" i="15"/>
  <c r="V80" i="15" s="1"/>
  <c r="T64" i="15"/>
  <c r="V64" i="15" s="1"/>
  <c r="T48" i="15"/>
  <c r="V48" i="15" s="1"/>
  <c r="T32" i="15"/>
  <c r="V32" i="15" s="1"/>
  <c r="T16" i="15"/>
  <c r="V16" i="15" s="1"/>
  <c r="T547" i="15"/>
  <c r="V547" i="15" s="1"/>
  <c r="T559" i="15"/>
  <c r="V559" i="15" s="1"/>
  <c r="T567" i="15"/>
  <c r="V567" i="15" s="1"/>
  <c r="T591" i="15"/>
  <c r="V591" i="15" s="1"/>
  <c r="T619" i="15"/>
  <c r="V619" i="15" s="1"/>
  <c r="T647" i="15"/>
  <c r="V647" i="15" s="1"/>
  <c r="T671" i="15"/>
  <c r="V671" i="15" s="1"/>
  <c r="T691" i="15"/>
  <c r="V691" i="15" s="1"/>
  <c r="T719" i="15"/>
  <c r="V719" i="15" s="1"/>
  <c r="AB751" i="15"/>
  <c r="AC751" i="15" s="1"/>
  <c r="Y751" i="15"/>
  <c r="AB779" i="15"/>
  <c r="AC779" i="15" s="1"/>
  <c r="Y779" i="15"/>
  <c r="AB807" i="15"/>
  <c r="AC807" i="15" s="1"/>
  <c r="Y807" i="15"/>
  <c r="Z807" i="15" s="1"/>
  <c r="T21" i="15"/>
  <c r="V21" i="15" s="1"/>
  <c r="T33" i="15"/>
  <c r="V33" i="15" s="1"/>
  <c r="T49" i="15"/>
  <c r="V49" i="15" s="1"/>
  <c r="T65" i="15"/>
  <c r="V65" i="15" s="1"/>
  <c r="T85" i="15"/>
  <c r="V85" i="15" s="1"/>
  <c r="T101" i="15"/>
  <c r="V101" i="15" s="1"/>
  <c r="T117" i="15"/>
  <c r="V117" i="15" s="1"/>
  <c r="T129" i="15"/>
  <c r="V129" i="15" s="1"/>
  <c r="T137" i="15"/>
  <c r="V137" i="15" s="1"/>
  <c r="T145" i="15"/>
  <c r="V145" i="15" s="1"/>
  <c r="T153" i="15"/>
  <c r="V153" i="15" s="1"/>
  <c r="T169" i="15"/>
  <c r="V169" i="15" s="1"/>
  <c r="T181" i="15"/>
  <c r="V181" i="15" s="1"/>
  <c r="T197" i="15"/>
  <c r="V197" i="15" s="1"/>
  <c r="T213" i="15"/>
  <c r="V213" i="15" s="1"/>
  <c r="T225" i="15"/>
  <c r="V225" i="15" s="1"/>
  <c r="T241" i="15"/>
  <c r="V241" i="15" s="1"/>
  <c r="T257" i="15"/>
  <c r="V257" i="15" s="1"/>
  <c r="T269" i="15"/>
  <c r="V269" i="15" s="1"/>
  <c r="T285" i="15"/>
  <c r="V285" i="15" s="1"/>
  <c r="T297" i="15"/>
  <c r="V297" i="15" s="1"/>
  <c r="T313" i="15"/>
  <c r="V313" i="15" s="1"/>
  <c r="T321" i="15"/>
  <c r="V321" i="15" s="1"/>
  <c r="T337" i="15"/>
  <c r="V337" i="15" s="1"/>
  <c r="T353" i="15"/>
  <c r="V353" i="15" s="1"/>
  <c r="T365" i="15"/>
  <c r="V365" i="15" s="1"/>
  <c r="T381" i="15"/>
  <c r="V381" i="15" s="1"/>
  <c r="T385" i="15"/>
  <c r="V385" i="15" s="1"/>
  <c r="T401" i="15"/>
  <c r="V401" i="15" s="1"/>
  <c r="T417" i="15"/>
  <c r="V417" i="15" s="1"/>
  <c r="T437" i="15"/>
  <c r="V437" i="15" s="1"/>
  <c r="T457" i="15"/>
  <c r="V457" i="15" s="1"/>
  <c r="T473" i="15"/>
  <c r="V473" i="15" s="1"/>
  <c r="T489" i="15"/>
  <c r="V489" i="15" s="1"/>
  <c r="T505" i="15"/>
  <c r="V505" i="15" s="1"/>
  <c r="T521" i="15"/>
  <c r="V521" i="15" s="1"/>
  <c r="T537" i="15"/>
  <c r="V537" i="15" s="1"/>
  <c r="T549" i="15"/>
  <c r="V549" i="15" s="1"/>
  <c r="T565" i="15"/>
  <c r="V565" i="15" s="1"/>
  <c r="T569" i="15"/>
  <c r="V569" i="15" s="1"/>
  <c r="T573" i="15"/>
  <c r="V573" i="15" s="1"/>
  <c r="T577" i="15"/>
  <c r="V577" i="15" s="1"/>
  <c r="T581" i="15"/>
  <c r="V581" i="15" s="1"/>
  <c r="T585" i="15"/>
  <c r="V585" i="15" s="1"/>
  <c r="T589" i="15"/>
  <c r="V589" i="15" s="1"/>
  <c r="T593" i="15"/>
  <c r="V593" i="15" s="1"/>
  <c r="T597" i="15"/>
  <c r="V597" i="15" s="1"/>
  <c r="T605" i="15"/>
  <c r="V605" i="15" s="1"/>
  <c r="T609" i="15"/>
  <c r="V609" i="15" s="1"/>
  <c r="T613" i="15"/>
  <c r="V613" i="15" s="1"/>
  <c r="T617" i="15"/>
  <c r="V617" i="15" s="1"/>
  <c r="T621" i="15"/>
  <c r="V621" i="15" s="1"/>
  <c r="T625" i="15"/>
  <c r="V625" i="15" s="1"/>
  <c r="T629" i="15"/>
  <c r="V629" i="15" s="1"/>
  <c r="T633" i="15"/>
  <c r="V633" i="15" s="1"/>
  <c r="T637" i="15"/>
  <c r="V637" i="15" s="1"/>
  <c r="T641" i="15"/>
  <c r="V641" i="15" s="1"/>
  <c r="T645" i="15"/>
  <c r="V645" i="15" s="1"/>
  <c r="T649" i="15"/>
  <c r="V649" i="15" s="1"/>
  <c r="T653" i="15"/>
  <c r="V653" i="15" s="1"/>
  <c r="T657" i="15"/>
  <c r="V657" i="15" s="1"/>
  <c r="T661" i="15"/>
  <c r="V661" i="15" s="1"/>
  <c r="T665" i="15"/>
  <c r="V665" i="15" s="1"/>
  <c r="T669" i="15"/>
  <c r="V669" i="15" s="1"/>
  <c r="T673" i="15"/>
  <c r="V673" i="15" s="1"/>
  <c r="T677" i="15"/>
  <c r="V677" i="15" s="1"/>
  <c r="T681" i="15"/>
  <c r="V681" i="15" s="1"/>
  <c r="T685" i="15"/>
  <c r="V685" i="15" s="1"/>
  <c r="T689" i="15"/>
  <c r="V689" i="15" s="1"/>
  <c r="T693" i="15"/>
  <c r="V693" i="15" s="1"/>
  <c r="T697" i="15"/>
  <c r="V697" i="15" s="1"/>
  <c r="T701" i="15"/>
  <c r="V701" i="15" s="1"/>
  <c r="T705" i="15"/>
  <c r="V705" i="15" s="1"/>
  <c r="T709" i="15"/>
  <c r="V709" i="15" s="1"/>
  <c r="T713" i="15"/>
  <c r="V713" i="15" s="1"/>
  <c r="T717" i="15"/>
  <c r="V717" i="15" s="1"/>
  <c r="T721" i="15"/>
  <c r="V721" i="15" s="1"/>
  <c r="T725" i="15"/>
  <c r="V725" i="15" s="1"/>
  <c r="T729" i="15"/>
  <c r="V729" i="15" s="1"/>
  <c r="T733" i="15"/>
  <c r="V733" i="15" s="1"/>
  <c r="T737" i="15"/>
  <c r="V737" i="15" s="1"/>
  <c r="T741" i="15"/>
  <c r="V741" i="15" s="1"/>
  <c r="AB745" i="15"/>
  <c r="AC745" i="15" s="1"/>
  <c r="Y745" i="15"/>
  <c r="AB749" i="15"/>
  <c r="AC749" i="15" s="1"/>
  <c r="Y749" i="15"/>
  <c r="AB753" i="15"/>
  <c r="AC753" i="15" s="1"/>
  <c r="Y753" i="15"/>
  <c r="AB757" i="15"/>
  <c r="AC757" i="15" s="1"/>
  <c r="Y757" i="15"/>
  <c r="AB761" i="15"/>
  <c r="AC761" i="15" s="1"/>
  <c r="Y761" i="15"/>
  <c r="AB765" i="15"/>
  <c r="AC765" i="15" s="1"/>
  <c r="Y765" i="15"/>
  <c r="AB769" i="15"/>
  <c r="AC769" i="15" s="1"/>
  <c r="Y769" i="15"/>
  <c r="AB773" i="15"/>
  <c r="AC773" i="15" s="1"/>
  <c r="Y773" i="15"/>
  <c r="AB777" i="15"/>
  <c r="AC777" i="15" s="1"/>
  <c r="Y777" i="15"/>
  <c r="AB781" i="15"/>
  <c r="AC781" i="15" s="1"/>
  <c r="Y781" i="15"/>
  <c r="AB785" i="15"/>
  <c r="AC785" i="15" s="1"/>
  <c r="Y785" i="15"/>
  <c r="AB789" i="15"/>
  <c r="AC789" i="15" s="1"/>
  <c r="Y789" i="15"/>
  <c r="AB793" i="15"/>
  <c r="AC793" i="15" s="1"/>
  <c r="Y793" i="15"/>
  <c r="AB797" i="15"/>
  <c r="AC797" i="15" s="1"/>
  <c r="Y797" i="15"/>
  <c r="AB801" i="15"/>
  <c r="AC801" i="15" s="1"/>
  <c r="Y801" i="15"/>
  <c r="AB805" i="15"/>
  <c r="AC805" i="15" s="1"/>
  <c r="Y805" i="15"/>
  <c r="AB809" i="15"/>
  <c r="AC809" i="15" s="1"/>
  <c r="Y809" i="15"/>
  <c r="AB813" i="15"/>
  <c r="AC813" i="15" s="1"/>
  <c r="Y813" i="15"/>
  <c r="AB817" i="15"/>
  <c r="AC817" i="15" s="1"/>
  <c r="Y817" i="15"/>
  <c r="AB821" i="15"/>
  <c r="AC821" i="15" s="1"/>
  <c r="Y821" i="15"/>
  <c r="T815" i="15"/>
  <c r="V815" i="15" s="1"/>
  <c r="T811" i="15"/>
  <c r="V811" i="15" s="1"/>
  <c r="T758" i="15"/>
  <c r="V758" i="15" s="1"/>
  <c r="T754" i="15"/>
  <c r="V754" i="15" s="1"/>
  <c r="T750" i="15"/>
  <c r="V750" i="15" s="1"/>
  <c r="T746" i="15"/>
  <c r="V746" i="15" s="1"/>
  <c r="T740" i="15"/>
  <c r="V740" i="15" s="1"/>
  <c r="T732" i="15"/>
  <c r="V732" i="15" s="1"/>
  <c r="T724" i="15"/>
  <c r="V724" i="15" s="1"/>
  <c r="T716" i="15"/>
  <c r="V716" i="15" s="1"/>
  <c r="T708" i="15"/>
  <c r="V708" i="15" s="1"/>
  <c r="T700" i="15"/>
  <c r="V700" i="15" s="1"/>
  <c r="T692" i="15"/>
  <c r="V692" i="15" s="1"/>
  <c r="T684" i="15"/>
  <c r="V684" i="15" s="1"/>
  <c r="T676" i="15"/>
  <c r="V676" i="15" s="1"/>
  <c r="T668" i="15"/>
  <c r="V668" i="15" s="1"/>
  <c r="T660" i="15"/>
  <c r="V660" i="15" s="1"/>
  <c r="T652" i="15"/>
  <c r="V652" i="15" s="1"/>
  <c r="T644" i="15"/>
  <c r="V644" i="15" s="1"/>
  <c r="T636" i="15"/>
  <c r="V636" i="15" s="1"/>
  <c r="T628" i="15"/>
  <c r="V628" i="15" s="1"/>
  <c r="T620" i="15"/>
  <c r="V620" i="15" s="1"/>
  <c r="T612" i="15"/>
  <c r="V612" i="15" s="1"/>
  <c r="T604" i="15"/>
  <c r="V604" i="15" s="1"/>
  <c r="T596" i="15"/>
  <c r="V596" i="15" s="1"/>
  <c r="T588" i="15"/>
  <c r="V588" i="15" s="1"/>
  <c r="T580" i="15"/>
  <c r="V580" i="15" s="1"/>
  <c r="T572" i="15"/>
  <c r="V572" i="15" s="1"/>
  <c r="T564" i="15"/>
  <c r="V564" i="15" s="1"/>
  <c r="T556" i="15"/>
  <c r="V556" i="15" s="1"/>
  <c r="T548" i="15"/>
  <c r="V548" i="15" s="1"/>
  <c r="T540" i="15"/>
  <c r="V540" i="15" s="1"/>
  <c r="T532" i="15"/>
  <c r="V532" i="15" s="1"/>
  <c r="T524" i="15"/>
  <c r="V524" i="15" s="1"/>
  <c r="T516" i="15"/>
  <c r="V516" i="15" s="1"/>
  <c r="T508" i="15"/>
  <c r="V508" i="15" s="1"/>
  <c r="T500" i="15"/>
  <c r="V500" i="15" s="1"/>
  <c r="T492" i="15"/>
  <c r="V492" i="15" s="1"/>
  <c r="T484" i="15"/>
  <c r="V484" i="15" s="1"/>
  <c r="T476" i="15"/>
  <c r="V476" i="15" s="1"/>
  <c r="T468" i="15"/>
  <c r="V468" i="15" s="1"/>
  <c r="T460" i="15"/>
  <c r="V460" i="15" s="1"/>
  <c r="T452" i="15"/>
  <c r="V452" i="15" s="1"/>
  <c r="T444" i="15"/>
  <c r="V444" i="15" s="1"/>
  <c r="T436" i="15"/>
  <c r="V436" i="15" s="1"/>
  <c r="T428" i="15"/>
  <c r="V428" i="15" s="1"/>
  <c r="T420" i="15"/>
  <c r="V420" i="15" s="1"/>
  <c r="T412" i="15"/>
  <c r="V412" i="15" s="1"/>
  <c r="T404" i="15"/>
  <c r="V404" i="15" s="1"/>
  <c r="T396" i="15"/>
  <c r="V396" i="15" s="1"/>
  <c r="T388" i="15"/>
  <c r="V388" i="15" s="1"/>
  <c r="T380" i="15"/>
  <c r="V380" i="15" s="1"/>
  <c r="T372" i="15"/>
  <c r="V372" i="15" s="1"/>
  <c r="T364" i="15"/>
  <c r="V364" i="15" s="1"/>
  <c r="T356" i="15"/>
  <c r="V356" i="15" s="1"/>
  <c r="T348" i="15"/>
  <c r="V348" i="15" s="1"/>
  <c r="T340" i="15"/>
  <c r="V340" i="15" s="1"/>
  <c r="T332" i="15"/>
  <c r="V332" i="15" s="1"/>
  <c r="T324" i="15"/>
  <c r="V324" i="15" s="1"/>
  <c r="T316" i="15"/>
  <c r="V316" i="15" s="1"/>
  <c r="T308" i="15"/>
  <c r="V308" i="15" s="1"/>
  <c r="T300" i="15"/>
  <c r="V300" i="15" s="1"/>
  <c r="T292" i="15"/>
  <c r="V292" i="15" s="1"/>
  <c r="T284" i="15"/>
  <c r="V284" i="15" s="1"/>
  <c r="T276" i="15"/>
  <c r="V276" i="15" s="1"/>
  <c r="T268" i="15"/>
  <c r="V268" i="15" s="1"/>
  <c r="T260" i="15"/>
  <c r="V260" i="15" s="1"/>
  <c r="T252" i="15"/>
  <c r="V252" i="15" s="1"/>
  <c r="T244" i="15"/>
  <c r="V244" i="15" s="1"/>
  <c r="T236" i="15"/>
  <c r="V236" i="15" s="1"/>
  <c r="T228" i="15"/>
  <c r="V228" i="15" s="1"/>
  <c r="T220" i="15"/>
  <c r="V220" i="15" s="1"/>
  <c r="T212" i="15"/>
  <c r="V212" i="15" s="1"/>
  <c r="T204" i="15"/>
  <c r="V204" i="15" s="1"/>
  <c r="T196" i="15"/>
  <c r="V196" i="15" s="1"/>
  <c r="T188" i="15"/>
  <c r="V188" i="15" s="1"/>
  <c r="T180" i="15"/>
  <c r="V180" i="15" s="1"/>
  <c r="T172" i="15"/>
  <c r="V172" i="15" s="1"/>
  <c r="T164" i="15"/>
  <c r="V164" i="15" s="1"/>
  <c r="T156" i="15"/>
  <c r="V156" i="15" s="1"/>
  <c r="T148" i="15"/>
  <c r="V148" i="15" s="1"/>
  <c r="T140" i="15"/>
  <c r="V140" i="15" s="1"/>
  <c r="T132" i="15"/>
  <c r="V132" i="15" s="1"/>
  <c r="T124" i="15"/>
  <c r="V124" i="15" s="1"/>
  <c r="T116" i="15"/>
  <c r="V116" i="15" s="1"/>
  <c r="T108" i="15"/>
  <c r="V108" i="15" s="1"/>
  <c r="T92" i="15"/>
  <c r="V92" i="15" s="1"/>
  <c r="T76" i="15"/>
  <c r="V76" i="15" s="1"/>
  <c r="T60" i="15"/>
  <c r="V60" i="15" s="1"/>
  <c r="T44" i="15"/>
  <c r="V44" i="15" s="1"/>
  <c r="T28" i="15"/>
  <c r="V28" i="15" s="1"/>
  <c r="T527" i="15"/>
  <c r="V527" i="15" s="1"/>
  <c r="T535" i="15"/>
  <c r="V535" i="15" s="1"/>
  <c r="T543" i="15"/>
  <c r="V543" i="15" s="1"/>
  <c r="T551" i="15"/>
  <c r="V551" i="15" s="1"/>
  <c r="T571" i="15"/>
  <c r="V571" i="15" s="1"/>
  <c r="T579" i="15"/>
  <c r="V579" i="15" s="1"/>
  <c r="T587" i="15"/>
  <c r="V587" i="15" s="1"/>
  <c r="T599" i="15"/>
  <c r="V599" i="15" s="1"/>
  <c r="T607" i="15"/>
  <c r="V607" i="15" s="1"/>
  <c r="T615" i="15"/>
  <c r="V615" i="15" s="1"/>
  <c r="T627" i="15"/>
  <c r="V627" i="15" s="1"/>
  <c r="T635" i="15"/>
  <c r="V635" i="15" s="1"/>
  <c r="T643" i="15"/>
  <c r="V643" i="15" s="1"/>
  <c r="T655" i="15"/>
  <c r="V655" i="15" s="1"/>
  <c r="T663" i="15"/>
  <c r="V663" i="15" s="1"/>
  <c r="T675" i="15"/>
  <c r="V675" i="15" s="1"/>
  <c r="T683" i="15"/>
  <c r="V683" i="15" s="1"/>
  <c r="T695" i="15"/>
  <c r="V695" i="15" s="1"/>
  <c r="T703" i="15"/>
  <c r="V703" i="15" s="1"/>
  <c r="T711" i="15"/>
  <c r="V711" i="15" s="1"/>
  <c r="T723" i="15"/>
  <c r="V723" i="15" s="1"/>
  <c r="T731" i="15"/>
  <c r="V731" i="15" s="1"/>
  <c r="T739" i="15"/>
  <c r="V739" i="15" s="1"/>
  <c r="AB747" i="15"/>
  <c r="AC747" i="15" s="1"/>
  <c r="Y747" i="15"/>
  <c r="AB759" i="15"/>
  <c r="AC759" i="15" s="1"/>
  <c r="Y759" i="15"/>
  <c r="AB767" i="15"/>
  <c r="AC767" i="15" s="1"/>
  <c r="Y767" i="15"/>
  <c r="Z767" i="15" s="1"/>
  <c r="AB775" i="15"/>
  <c r="AC775" i="15" s="1"/>
  <c r="Y775" i="15"/>
  <c r="AB787" i="15"/>
  <c r="AC787" i="15" s="1"/>
  <c r="Y787" i="15"/>
  <c r="Z787" i="15" s="1"/>
  <c r="AB795" i="15"/>
  <c r="AC795" i="15" s="1"/>
  <c r="Y795" i="15"/>
  <c r="AB803" i="15"/>
  <c r="AC803" i="15" s="1"/>
  <c r="Y803" i="15"/>
  <c r="Z803" i="15" s="1"/>
  <c r="AB815" i="15"/>
  <c r="AC815" i="15" s="1"/>
  <c r="Y815" i="15"/>
  <c r="AB819" i="15"/>
  <c r="AC819" i="15" s="1"/>
  <c r="Y819" i="15"/>
  <c r="V819" i="15"/>
  <c r="T13" i="15"/>
  <c r="V13" i="15" s="1"/>
  <c r="T17" i="15"/>
  <c r="V17" i="15" s="1"/>
  <c r="T25" i="15"/>
  <c r="V25" i="15" s="1"/>
  <c r="T29" i="15"/>
  <c r="V29" i="15" s="1"/>
  <c r="T37" i="15"/>
  <c r="V37" i="15" s="1"/>
  <c r="T41" i="15"/>
  <c r="V41" i="15" s="1"/>
  <c r="T45" i="15"/>
  <c r="V45" i="15" s="1"/>
  <c r="T53" i="15"/>
  <c r="V53" i="15" s="1"/>
  <c r="T57" i="15"/>
  <c r="V57" i="15" s="1"/>
  <c r="T61" i="15"/>
  <c r="V61" i="15" s="1"/>
  <c r="T69" i="15"/>
  <c r="V69" i="15" s="1"/>
  <c r="T73" i="15"/>
  <c r="V73" i="15" s="1"/>
  <c r="T77" i="15"/>
  <c r="V77" i="15" s="1"/>
  <c r="T81" i="15"/>
  <c r="V81" i="15" s="1"/>
  <c r="T89" i="15"/>
  <c r="V89" i="15" s="1"/>
  <c r="T93" i="15"/>
  <c r="V93" i="15" s="1"/>
  <c r="T97" i="15"/>
  <c r="V97" i="15" s="1"/>
  <c r="T105" i="15"/>
  <c r="V105" i="15" s="1"/>
  <c r="T109" i="15"/>
  <c r="V109" i="15" s="1"/>
  <c r="T113" i="15"/>
  <c r="V113" i="15" s="1"/>
  <c r="T121" i="15"/>
  <c r="V121" i="15" s="1"/>
  <c r="T125" i="15"/>
  <c r="V125" i="15" s="1"/>
  <c r="T133" i="15"/>
  <c r="V133" i="15" s="1"/>
  <c r="T141" i="15"/>
  <c r="V141" i="15" s="1"/>
  <c r="T149" i="15"/>
  <c r="V149" i="15" s="1"/>
  <c r="T157" i="15"/>
  <c r="V157" i="15" s="1"/>
  <c r="T161" i="15"/>
  <c r="V161" i="15" s="1"/>
  <c r="T165" i="15"/>
  <c r="V165" i="15" s="1"/>
  <c r="T173" i="15"/>
  <c r="V173" i="15" s="1"/>
  <c r="T177" i="15"/>
  <c r="V177" i="15" s="1"/>
  <c r="T185" i="15"/>
  <c r="V185" i="15" s="1"/>
  <c r="T189" i="15"/>
  <c r="V189" i="15" s="1"/>
  <c r="T193" i="15"/>
  <c r="V193" i="15" s="1"/>
  <c r="T201" i="15"/>
  <c r="V201" i="15" s="1"/>
  <c r="T205" i="15"/>
  <c r="V205" i="15" s="1"/>
  <c r="T209" i="15"/>
  <c r="V209" i="15" s="1"/>
  <c r="T217" i="15"/>
  <c r="V217" i="15" s="1"/>
  <c r="T221" i="15"/>
  <c r="V221" i="15" s="1"/>
  <c r="T229" i="15"/>
  <c r="V229" i="15" s="1"/>
  <c r="T233" i="15"/>
  <c r="V233" i="15" s="1"/>
  <c r="T237" i="15"/>
  <c r="V237" i="15" s="1"/>
  <c r="T245" i="15"/>
  <c r="V245" i="15" s="1"/>
  <c r="T249" i="15"/>
  <c r="V249" i="15" s="1"/>
  <c r="T253" i="15"/>
  <c r="V253" i="15" s="1"/>
  <c r="T261" i="15"/>
  <c r="V261" i="15" s="1"/>
  <c r="T265" i="15"/>
  <c r="V265" i="15" s="1"/>
  <c r="T273" i="15"/>
  <c r="V273" i="15" s="1"/>
  <c r="T277" i="15"/>
  <c r="V277" i="15" s="1"/>
  <c r="T281" i="15"/>
  <c r="V281" i="15" s="1"/>
  <c r="T289" i="15"/>
  <c r="V289" i="15" s="1"/>
  <c r="T293" i="15"/>
  <c r="V293" i="15" s="1"/>
  <c r="T301" i="15"/>
  <c r="V301" i="15" s="1"/>
  <c r="T305" i="15"/>
  <c r="V305" i="15" s="1"/>
  <c r="T309" i="15"/>
  <c r="V309" i="15" s="1"/>
  <c r="T317" i="15"/>
  <c r="V317" i="15" s="1"/>
  <c r="T325" i="15"/>
  <c r="V325" i="15" s="1"/>
  <c r="T329" i="15"/>
  <c r="V329" i="15" s="1"/>
  <c r="T333" i="15"/>
  <c r="V333" i="15" s="1"/>
  <c r="T341" i="15"/>
  <c r="V341" i="15" s="1"/>
  <c r="T345" i="15"/>
  <c r="V345" i="15" s="1"/>
  <c r="T349" i="15"/>
  <c r="V349" i="15" s="1"/>
  <c r="T357" i="15"/>
  <c r="V357" i="15" s="1"/>
  <c r="T361" i="15"/>
  <c r="V361" i="15" s="1"/>
  <c r="T369" i="15"/>
  <c r="V369" i="15" s="1"/>
  <c r="T373" i="15"/>
  <c r="V373" i="15" s="1"/>
  <c r="T377" i="15"/>
  <c r="V377" i="15" s="1"/>
  <c r="T389" i="15"/>
  <c r="V389" i="15" s="1"/>
  <c r="T393" i="15"/>
  <c r="V393" i="15" s="1"/>
  <c r="T397" i="15"/>
  <c r="V397" i="15" s="1"/>
  <c r="T405" i="15"/>
  <c r="V405" i="15" s="1"/>
  <c r="T409" i="15"/>
  <c r="V409" i="15" s="1"/>
  <c r="T413" i="15"/>
  <c r="V413" i="15" s="1"/>
  <c r="T421" i="15"/>
  <c r="V421" i="15" s="1"/>
  <c r="T425" i="15"/>
  <c r="V425" i="15" s="1"/>
  <c r="T429" i="15"/>
  <c r="V429" i="15" s="1"/>
  <c r="T433" i="15"/>
  <c r="V433" i="15" s="1"/>
  <c r="T441" i="15"/>
  <c r="V441" i="15" s="1"/>
  <c r="T445" i="15"/>
  <c r="V445" i="15" s="1"/>
  <c r="T449" i="15"/>
  <c r="V449" i="15" s="1"/>
  <c r="T453" i="15"/>
  <c r="V453" i="15" s="1"/>
  <c r="T461" i="15"/>
  <c r="V461" i="15" s="1"/>
  <c r="T465" i="15"/>
  <c r="V465" i="15" s="1"/>
  <c r="T469" i="15"/>
  <c r="V469" i="15" s="1"/>
  <c r="T477" i="15"/>
  <c r="V477" i="15" s="1"/>
  <c r="T481" i="15"/>
  <c r="V481" i="15" s="1"/>
  <c r="T485" i="15"/>
  <c r="V485" i="15" s="1"/>
  <c r="T493" i="15"/>
  <c r="V493" i="15" s="1"/>
  <c r="T497" i="15"/>
  <c r="V497" i="15" s="1"/>
  <c r="T501" i="15"/>
  <c r="V501" i="15" s="1"/>
  <c r="T509" i="15"/>
  <c r="V509" i="15" s="1"/>
  <c r="T513" i="15"/>
  <c r="V513" i="15" s="1"/>
  <c r="T517" i="15"/>
  <c r="V517" i="15" s="1"/>
  <c r="T525" i="15"/>
  <c r="V525" i="15" s="1"/>
  <c r="T529" i="15"/>
  <c r="V529" i="15" s="1"/>
  <c r="T533" i="15"/>
  <c r="V533" i="15" s="1"/>
  <c r="T541" i="15"/>
  <c r="V541" i="15" s="1"/>
  <c r="T545" i="15"/>
  <c r="V545" i="15" s="1"/>
  <c r="T553" i="15"/>
  <c r="V553" i="15" s="1"/>
  <c r="T557" i="15"/>
  <c r="V557" i="15" s="1"/>
  <c r="T561" i="15"/>
  <c r="V561" i="15" s="1"/>
  <c r="T601" i="15"/>
  <c r="V601" i="15" s="1"/>
  <c r="T14" i="15"/>
  <c r="V14" i="15" s="1"/>
  <c r="T18" i="15"/>
  <c r="V18" i="15" s="1"/>
  <c r="T22" i="15"/>
  <c r="V22" i="15" s="1"/>
  <c r="T26" i="15"/>
  <c r="V26" i="15" s="1"/>
  <c r="T30" i="15"/>
  <c r="V30" i="15" s="1"/>
  <c r="T34" i="15"/>
  <c r="V34" i="15" s="1"/>
  <c r="T38" i="15"/>
  <c r="V38" i="15" s="1"/>
  <c r="T42" i="15"/>
  <c r="V42" i="15" s="1"/>
  <c r="T46" i="15"/>
  <c r="V46" i="15" s="1"/>
  <c r="T50" i="15"/>
  <c r="V50" i="15" s="1"/>
  <c r="T54" i="15"/>
  <c r="V54" i="15" s="1"/>
  <c r="T58" i="15"/>
  <c r="V58" i="15" s="1"/>
  <c r="T62" i="15"/>
  <c r="V62" i="15" s="1"/>
  <c r="T66" i="15"/>
  <c r="V66" i="15" s="1"/>
  <c r="T70" i="15"/>
  <c r="V70" i="15" s="1"/>
  <c r="T74" i="15"/>
  <c r="V74" i="15" s="1"/>
  <c r="T78" i="15"/>
  <c r="V78" i="15" s="1"/>
  <c r="T82" i="15"/>
  <c r="V82" i="15" s="1"/>
  <c r="T86" i="15"/>
  <c r="V86" i="15" s="1"/>
  <c r="T90" i="15"/>
  <c r="V90" i="15" s="1"/>
  <c r="T94" i="15"/>
  <c r="V94" i="15" s="1"/>
  <c r="T98" i="15"/>
  <c r="V98" i="15" s="1"/>
  <c r="T102" i="15"/>
  <c r="V102" i="15" s="1"/>
  <c r="T106" i="15"/>
  <c r="V106" i="15" s="1"/>
  <c r="AB110" i="15"/>
  <c r="AC110" i="15" s="1"/>
  <c r="Y110" i="15"/>
  <c r="AB114" i="15"/>
  <c r="AC114" i="15" s="1"/>
  <c r="Y114" i="15"/>
  <c r="AB118" i="15"/>
  <c r="AC118" i="15" s="1"/>
  <c r="Y118" i="15"/>
  <c r="Z118" i="15" s="1"/>
  <c r="AB122" i="15"/>
  <c r="AC122" i="15" s="1"/>
  <c r="Y122" i="15"/>
  <c r="AB126" i="15"/>
  <c r="AC126" i="15" s="1"/>
  <c r="Y126" i="15"/>
  <c r="AB130" i="15"/>
  <c r="AC130" i="15" s="1"/>
  <c r="Y130" i="15"/>
  <c r="AB134" i="15"/>
  <c r="AC134" i="15" s="1"/>
  <c r="Y134" i="15"/>
  <c r="AB138" i="15"/>
  <c r="AC138" i="15" s="1"/>
  <c r="Y138" i="15"/>
  <c r="AB142" i="15"/>
  <c r="AC142" i="15" s="1"/>
  <c r="Y142" i="15"/>
  <c r="AB146" i="15"/>
  <c r="AC146" i="15" s="1"/>
  <c r="Y146" i="15"/>
  <c r="AB150" i="15"/>
  <c r="AC150" i="15" s="1"/>
  <c r="Y150" i="15"/>
  <c r="Z150" i="15" s="1"/>
  <c r="AB154" i="15"/>
  <c r="AC154" i="15" s="1"/>
  <c r="Y154" i="15"/>
  <c r="AB158" i="15"/>
  <c r="AC158" i="15" s="1"/>
  <c r="Y158" i="15"/>
  <c r="AB162" i="15"/>
  <c r="AC162" i="15" s="1"/>
  <c r="Y162" i="15"/>
  <c r="AB166" i="15"/>
  <c r="AC166" i="15" s="1"/>
  <c r="Y166" i="15"/>
  <c r="AB170" i="15"/>
  <c r="AC170" i="15" s="1"/>
  <c r="Y170" i="15"/>
  <c r="AB174" i="15"/>
  <c r="AC174" i="15" s="1"/>
  <c r="Y174" i="15"/>
  <c r="AB178" i="15"/>
  <c r="AC178" i="15" s="1"/>
  <c r="Y178" i="15"/>
  <c r="AB182" i="15"/>
  <c r="AC182" i="15" s="1"/>
  <c r="Y182" i="15"/>
  <c r="Z182" i="15" s="1"/>
  <c r="AB186" i="15"/>
  <c r="AC186" i="15" s="1"/>
  <c r="Y186" i="15"/>
  <c r="AB190" i="15"/>
  <c r="AC190" i="15" s="1"/>
  <c r="Y190" i="15"/>
  <c r="AB194" i="15"/>
  <c r="AC194" i="15" s="1"/>
  <c r="Y194" i="15"/>
  <c r="AB198" i="15"/>
  <c r="AC198" i="15" s="1"/>
  <c r="Y198" i="15"/>
  <c r="AB202" i="15"/>
  <c r="AC202" i="15" s="1"/>
  <c r="Y202" i="15"/>
  <c r="AB206" i="15"/>
  <c r="AC206" i="15" s="1"/>
  <c r="Y206" i="15"/>
  <c r="AB210" i="15"/>
  <c r="AC210" i="15" s="1"/>
  <c r="Y210" i="15"/>
  <c r="AB214" i="15"/>
  <c r="AC214" i="15" s="1"/>
  <c r="Y214" i="15"/>
  <c r="Z214" i="15" s="1"/>
  <c r="AB218" i="15"/>
  <c r="AC218" i="15" s="1"/>
  <c r="Y218" i="15"/>
  <c r="AB222" i="15"/>
  <c r="AC222" i="15" s="1"/>
  <c r="Y222" i="15"/>
  <c r="AB226" i="15"/>
  <c r="AC226" i="15" s="1"/>
  <c r="Y226" i="15"/>
  <c r="AB230" i="15"/>
  <c r="AC230" i="15" s="1"/>
  <c r="Y230" i="15"/>
  <c r="AB234" i="15"/>
  <c r="AC234" i="15" s="1"/>
  <c r="Y234" i="15"/>
  <c r="AB238" i="15"/>
  <c r="AC238" i="15" s="1"/>
  <c r="Y238" i="15"/>
  <c r="AB242" i="15"/>
  <c r="AC242" i="15" s="1"/>
  <c r="Y242" i="15"/>
  <c r="AB246" i="15"/>
  <c r="AC246" i="15" s="1"/>
  <c r="Y246" i="15"/>
  <c r="Z246" i="15" s="1"/>
  <c r="AB250" i="15"/>
  <c r="AC250" i="15" s="1"/>
  <c r="Y250" i="15"/>
  <c r="AB254" i="15"/>
  <c r="AC254" i="15" s="1"/>
  <c r="Y254" i="15"/>
  <c r="AB258" i="15"/>
  <c r="AC258" i="15" s="1"/>
  <c r="Y258" i="15"/>
  <c r="AB262" i="15"/>
  <c r="AC262" i="15" s="1"/>
  <c r="Y262" i="15"/>
  <c r="AB266" i="15"/>
  <c r="AC266" i="15" s="1"/>
  <c r="Y266" i="15"/>
  <c r="AB270" i="15"/>
  <c r="AC270" i="15" s="1"/>
  <c r="Y270" i="15"/>
  <c r="AB274" i="15"/>
  <c r="AC274" i="15" s="1"/>
  <c r="Y274" i="15"/>
  <c r="AB278" i="15"/>
  <c r="AC278" i="15" s="1"/>
  <c r="Y278" i="15"/>
  <c r="Z278" i="15" s="1"/>
  <c r="AB282" i="15"/>
  <c r="AC282" i="15" s="1"/>
  <c r="Y282" i="15"/>
  <c r="AB286" i="15"/>
  <c r="AC286" i="15" s="1"/>
  <c r="Y286" i="15"/>
  <c r="AB290" i="15"/>
  <c r="AC290" i="15" s="1"/>
  <c r="Y290" i="15"/>
  <c r="AB294" i="15"/>
  <c r="AC294" i="15" s="1"/>
  <c r="Y294" i="15"/>
  <c r="AB298" i="15"/>
  <c r="AC298" i="15" s="1"/>
  <c r="Y298" i="15"/>
  <c r="AB302" i="15"/>
  <c r="AC302" i="15" s="1"/>
  <c r="Y302" i="15"/>
  <c r="AB306" i="15"/>
  <c r="AC306" i="15" s="1"/>
  <c r="Y306" i="15"/>
  <c r="AB310" i="15"/>
  <c r="AC310" i="15" s="1"/>
  <c r="Y310" i="15"/>
  <c r="Z310" i="15" s="1"/>
  <c r="AB314" i="15"/>
  <c r="AC314" i="15" s="1"/>
  <c r="Y314" i="15"/>
  <c r="AB318" i="15"/>
  <c r="AC318" i="15" s="1"/>
  <c r="Y318" i="15"/>
  <c r="AB322" i="15"/>
  <c r="AC322" i="15" s="1"/>
  <c r="Y322" i="15"/>
  <c r="AB326" i="15"/>
  <c r="AC326" i="15" s="1"/>
  <c r="Y326" i="15"/>
  <c r="AB330" i="15"/>
  <c r="AC330" i="15" s="1"/>
  <c r="Y330" i="15"/>
  <c r="AB334" i="15"/>
  <c r="AC334" i="15" s="1"/>
  <c r="Y334" i="15"/>
  <c r="AB338" i="15"/>
  <c r="AC338" i="15" s="1"/>
  <c r="Y338" i="15"/>
  <c r="AB342" i="15"/>
  <c r="AC342" i="15" s="1"/>
  <c r="Y342" i="15"/>
  <c r="Z342" i="15" s="1"/>
  <c r="Y346" i="15"/>
  <c r="AB346" i="15"/>
  <c r="AC346" i="15" s="1"/>
  <c r="AB350" i="15"/>
  <c r="AC350" i="15" s="1"/>
  <c r="Y350" i="15"/>
  <c r="AB354" i="15"/>
  <c r="AC354" i="15" s="1"/>
  <c r="Y354" i="15"/>
  <c r="AB358" i="15"/>
  <c r="AC358" i="15" s="1"/>
  <c r="Y358" i="15"/>
  <c r="AB362" i="15"/>
  <c r="AC362" i="15" s="1"/>
  <c r="Y362" i="15"/>
  <c r="AB366" i="15"/>
  <c r="AC366" i="15" s="1"/>
  <c r="Y366" i="15"/>
  <c r="AB370" i="15"/>
  <c r="AC370" i="15" s="1"/>
  <c r="Y370" i="15"/>
  <c r="AB374" i="15"/>
  <c r="AC374" i="15" s="1"/>
  <c r="Y374" i="15"/>
  <c r="Z374" i="15" s="1"/>
  <c r="Y378" i="15"/>
  <c r="AB378" i="15"/>
  <c r="AC378" i="15" s="1"/>
  <c r="AB382" i="15"/>
  <c r="AC382" i="15" s="1"/>
  <c r="Y382" i="15"/>
  <c r="AB386" i="15"/>
  <c r="AC386" i="15" s="1"/>
  <c r="Y386" i="15"/>
  <c r="AB390" i="15"/>
  <c r="AC390" i="15" s="1"/>
  <c r="Y390" i="15"/>
  <c r="Y394" i="15"/>
  <c r="AB394" i="15"/>
  <c r="AC394" i="15" s="1"/>
  <c r="AB398" i="15"/>
  <c r="AC398" i="15" s="1"/>
  <c r="Y398" i="15"/>
  <c r="AB402" i="15"/>
  <c r="AC402" i="15" s="1"/>
  <c r="Y402" i="15"/>
  <c r="AB406" i="15"/>
  <c r="AC406" i="15" s="1"/>
  <c r="Y406" i="15"/>
  <c r="Z406" i="15" s="1"/>
  <c r="Y410" i="15"/>
  <c r="AB410" i="15"/>
  <c r="AC410" i="15" s="1"/>
  <c r="AB414" i="15"/>
  <c r="AC414" i="15" s="1"/>
  <c r="Y414" i="15"/>
  <c r="AB418" i="15"/>
  <c r="AC418" i="15" s="1"/>
  <c r="Y418" i="15"/>
  <c r="AB422" i="15"/>
  <c r="AC422" i="15" s="1"/>
  <c r="Y422" i="15"/>
  <c r="AB426" i="15"/>
  <c r="AC426" i="15" s="1"/>
  <c r="Y426" i="15"/>
  <c r="AB430" i="15"/>
  <c r="AC430" i="15" s="1"/>
  <c r="Y430" i="15"/>
  <c r="AB434" i="15"/>
  <c r="AC434" i="15" s="1"/>
  <c r="Y434" i="15"/>
  <c r="AB438" i="15"/>
  <c r="AC438" i="15" s="1"/>
  <c r="Y438" i="15"/>
  <c r="Z438" i="15" s="1"/>
  <c r="Y442" i="15"/>
  <c r="AB442" i="15"/>
  <c r="AC442" i="15" s="1"/>
  <c r="AB446" i="15"/>
  <c r="AC446" i="15" s="1"/>
  <c r="Y446" i="15"/>
  <c r="AB450" i="15"/>
  <c r="AC450" i="15" s="1"/>
  <c r="Y450" i="15"/>
  <c r="AB454" i="15"/>
  <c r="AC454" i="15" s="1"/>
  <c r="Y454" i="15"/>
  <c r="AB458" i="15"/>
  <c r="AC458" i="15" s="1"/>
  <c r="Y458" i="15"/>
  <c r="AB462" i="15"/>
  <c r="AC462" i="15" s="1"/>
  <c r="Y462" i="15"/>
  <c r="AB466" i="15"/>
  <c r="AC466" i="15" s="1"/>
  <c r="Y466" i="15"/>
  <c r="AB470" i="15"/>
  <c r="AC470" i="15" s="1"/>
  <c r="Y470" i="15"/>
  <c r="Z470" i="15" s="1"/>
  <c r="AB474" i="15"/>
  <c r="AC474" i="15" s="1"/>
  <c r="Y474" i="15"/>
  <c r="AB478" i="15"/>
  <c r="AC478" i="15" s="1"/>
  <c r="Y478" i="15"/>
  <c r="AB482" i="15"/>
  <c r="AC482" i="15" s="1"/>
  <c r="Y482" i="15"/>
  <c r="AB486" i="15"/>
  <c r="AC486" i="15" s="1"/>
  <c r="Y486" i="15"/>
  <c r="AB490" i="15"/>
  <c r="AC490" i="15" s="1"/>
  <c r="Y490" i="15"/>
  <c r="AB494" i="15"/>
  <c r="AC494" i="15" s="1"/>
  <c r="Y494" i="15"/>
  <c r="AB498" i="15"/>
  <c r="AC498" i="15" s="1"/>
  <c r="Y498" i="15"/>
  <c r="AB502" i="15"/>
  <c r="AC502" i="15" s="1"/>
  <c r="Y502" i="15"/>
  <c r="Z502" i="15" s="1"/>
  <c r="AB506" i="15"/>
  <c r="AC506" i="15" s="1"/>
  <c r="Y506" i="15"/>
  <c r="AB510" i="15"/>
  <c r="AC510" i="15" s="1"/>
  <c r="Y510" i="15"/>
  <c r="AB514" i="15"/>
  <c r="AC514" i="15" s="1"/>
  <c r="Y514" i="15"/>
  <c r="AB518" i="15"/>
  <c r="AC518" i="15" s="1"/>
  <c r="Y518" i="15"/>
  <c r="AB522" i="15"/>
  <c r="AC522" i="15" s="1"/>
  <c r="Y522" i="15"/>
  <c r="AB526" i="15"/>
  <c r="AC526" i="15" s="1"/>
  <c r="Y526" i="15"/>
  <c r="AB530" i="15"/>
  <c r="AC530" i="15" s="1"/>
  <c r="Y530" i="15"/>
  <c r="AB534" i="15"/>
  <c r="AC534" i="15" s="1"/>
  <c r="Y534" i="15"/>
  <c r="Z534" i="15" s="1"/>
  <c r="AB538" i="15"/>
  <c r="AC538" i="15" s="1"/>
  <c r="Y538" i="15"/>
  <c r="AB542" i="15"/>
  <c r="AC542" i="15" s="1"/>
  <c r="Y542" i="15"/>
  <c r="AB546" i="15"/>
  <c r="AC546" i="15" s="1"/>
  <c r="Y546" i="15"/>
  <c r="AB550" i="15"/>
  <c r="AC550" i="15" s="1"/>
  <c r="Y550" i="15"/>
  <c r="AB554" i="15"/>
  <c r="AC554" i="15" s="1"/>
  <c r="Y554" i="15"/>
  <c r="AB558" i="15"/>
  <c r="AC558" i="15" s="1"/>
  <c r="Y558" i="15"/>
  <c r="AB562" i="15"/>
  <c r="AC562" i="15" s="1"/>
  <c r="Y562" i="15"/>
  <c r="AB566" i="15"/>
  <c r="AC566" i="15" s="1"/>
  <c r="Y566" i="15"/>
  <c r="Z566" i="15" s="1"/>
  <c r="AB570" i="15"/>
  <c r="AC570" i="15" s="1"/>
  <c r="Y570" i="15"/>
  <c r="AB574" i="15"/>
  <c r="AC574" i="15" s="1"/>
  <c r="Y574" i="15"/>
  <c r="AB578" i="15"/>
  <c r="AC578" i="15" s="1"/>
  <c r="Y578" i="15"/>
  <c r="AB582" i="15"/>
  <c r="AC582" i="15" s="1"/>
  <c r="Y582" i="15"/>
  <c r="AB586" i="15"/>
  <c r="AC586" i="15" s="1"/>
  <c r="Y586" i="15"/>
  <c r="AB590" i="15"/>
  <c r="AC590" i="15" s="1"/>
  <c r="Y590" i="15"/>
  <c r="AB594" i="15"/>
  <c r="AC594" i="15" s="1"/>
  <c r="Y594" i="15"/>
  <c r="AB598" i="15"/>
  <c r="AC598" i="15" s="1"/>
  <c r="Y598" i="15"/>
  <c r="Z598" i="15" s="1"/>
  <c r="AB602" i="15"/>
  <c r="AC602" i="15" s="1"/>
  <c r="Y602" i="15"/>
  <c r="AB606" i="15"/>
  <c r="AC606" i="15" s="1"/>
  <c r="Y606" i="15"/>
  <c r="AB610" i="15"/>
  <c r="AC610" i="15" s="1"/>
  <c r="Y610" i="15"/>
  <c r="AB614" i="15"/>
  <c r="AC614" i="15" s="1"/>
  <c r="Y614" i="15"/>
  <c r="AB618" i="15"/>
  <c r="AC618" i="15" s="1"/>
  <c r="Y618" i="15"/>
  <c r="AB622" i="15"/>
  <c r="AC622" i="15" s="1"/>
  <c r="Y622" i="15"/>
  <c r="AB626" i="15"/>
  <c r="AC626" i="15" s="1"/>
  <c r="Y626" i="15"/>
  <c r="AB630" i="15"/>
  <c r="AC630" i="15" s="1"/>
  <c r="Y630" i="15"/>
  <c r="Z630" i="15" s="1"/>
  <c r="AB634" i="15"/>
  <c r="AC634" i="15" s="1"/>
  <c r="Y634" i="15"/>
  <c r="AB638" i="15"/>
  <c r="AC638" i="15" s="1"/>
  <c r="Y638" i="15"/>
  <c r="AB642" i="15"/>
  <c r="AC642" i="15" s="1"/>
  <c r="Y642" i="15"/>
  <c r="AB646" i="15"/>
  <c r="AC646" i="15" s="1"/>
  <c r="Y646" i="15"/>
  <c r="AB650" i="15"/>
  <c r="AC650" i="15" s="1"/>
  <c r="Y650" i="15"/>
  <c r="AB654" i="15"/>
  <c r="AC654" i="15" s="1"/>
  <c r="Y654" i="15"/>
  <c r="AB658" i="15"/>
  <c r="AC658" i="15" s="1"/>
  <c r="Y658" i="15"/>
  <c r="AB662" i="15"/>
  <c r="AC662" i="15" s="1"/>
  <c r="Y662" i="15"/>
  <c r="Z662" i="15" s="1"/>
  <c r="AB666" i="15"/>
  <c r="AC666" i="15" s="1"/>
  <c r="Y666" i="15"/>
  <c r="AB670" i="15"/>
  <c r="AC670" i="15" s="1"/>
  <c r="Y670" i="15"/>
  <c r="AB674" i="15"/>
  <c r="AC674" i="15" s="1"/>
  <c r="Y674" i="15"/>
  <c r="AB678" i="15"/>
  <c r="AC678" i="15" s="1"/>
  <c r="Y678" i="15"/>
  <c r="AB682" i="15"/>
  <c r="AC682" i="15" s="1"/>
  <c r="Y682" i="15"/>
  <c r="AB686" i="15"/>
  <c r="AC686" i="15" s="1"/>
  <c r="Y686" i="15"/>
  <c r="AB690" i="15"/>
  <c r="AC690" i="15" s="1"/>
  <c r="Y690" i="15"/>
  <c r="AB694" i="15"/>
  <c r="AC694" i="15" s="1"/>
  <c r="Y694" i="15"/>
  <c r="Z694" i="15" s="1"/>
  <c r="AB698" i="15"/>
  <c r="AC698" i="15" s="1"/>
  <c r="Y698" i="15"/>
  <c r="AB702" i="15"/>
  <c r="AC702" i="15" s="1"/>
  <c r="Y702" i="15"/>
  <c r="AB706" i="15"/>
  <c r="AC706" i="15" s="1"/>
  <c r="Y706" i="15"/>
  <c r="AB710" i="15"/>
  <c r="AC710" i="15" s="1"/>
  <c r="Y710" i="15"/>
  <c r="AB714" i="15"/>
  <c r="AC714" i="15" s="1"/>
  <c r="Y714" i="15"/>
  <c r="AB718" i="15"/>
  <c r="AC718" i="15" s="1"/>
  <c r="Y718" i="15"/>
  <c r="AB722" i="15"/>
  <c r="AC722" i="15" s="1"/>
  <c r="Y722" i="15"/>
  <c r="AB726" i="15"/>
  <c r="AC726" i="15" s="1"/>
  <c r="Y726" i="15"/>
  <c r="Z726" i="15" s="1"/>
  <c r="AB730" i="15"/>
  <c r="AC730" i="15" s="1"/>
  <c r="Y730" i="15"/>
  <c r="AB734" i="15"/>
  <c r="AC734" i="15" s="1"/>
  <c r="Y734" i="15"/>
  <c r="AB738" i="15"/>
  <c r="AC738" i="15" s="1"/>
  <c r="Y738" i="15"/>
  <c r="AB742" i="15"/>
  <c r="AC742" i="15" s="1"/>
  <c r="Y742" i="15"/>
  <c r="AB746" i="15"/>
  <c r="AC746" i="15" s="1"/>
  <c r="Y746" i="15"/>
  <c r="AB750" i="15"/>
  <c r="AC750" i="15" s="1"/>
  <c r="Y750" i="15"/>
  <c r="Z750" i="15" s="1"/>
  <c r="AB754" i="15"/>
  <c r="AC754" i="15" s="1"/>
  <c r="Y754" i="15"/>
  <c r="AB758" i="15"/>
  <c r="AC758" i="15" s="1"/>
  <c r="Y758" i="15"/>
  <c r="AB762" i="15"/>
  <c r="AC762" i="15" s="1"/>
  <c r="Y762" i="15"/>
  <c r="Z762" i="15" s="1"/>
  <c r="AB766" i="15"/>
  <c r="AC766" i="15" s="1"/>
  <c r="Y766" i="15"/>
  <c r="AB770" i="15"/>
  <c r="AC770" i="15" s="1"/>
  <c r="Y770" i="15"/>
  <c r="AB774" i="15"/>
  <c r="AC774" i="15" s="1"/>
  <c r="Y774" i="15"/>
  <c r="Z774" i="15" s="1"/>
  <c r="AB778" i="15"/>
  <c r="AC778" i="15" s="1"/>
  <c r="Y778" i="15"/>
  <c r="AB782" i="15"/>
  <c r="AC782" i="15" s="1"/>
  <c r="Y782" i="15"/>
  <c r="AB786" i="15"/>
  <c r="AC786" i="15" s="1"/>
  <c r="Y786" i="15"/>
  <c r="AB790" i="15"/>
  <c r="AC790" i="15" s="1"/>
  <c r="Y790" i="15"/>
  <c r="AB794" i="15"/>
  <c r="AC794" i="15" s="1"/>
  <c r="Y794" i="15"/>
  <c r="Z794" i="15" s="1"/>
  <c r="AB798" i="15"/>
  <c r="AC798" i="15" s="1"/>
  <c r="Y798" i="15"/>
  <c r="AB802" i="15"/>
  <c r="AC802" i="15" s="1"/>
  <c r="Y802" i="15"/>
  <c r="AB806" i="15"/>
  <c r="AC806" i="15" s="1"/>
  <c r="Y806" i="15"/>
  <c r="AB810" i="15"/>
  <c r="AC810" i="15" s="1"/>
  <c r="Y810" i="15"/>
  <c r="AB814" i="15"/>
  <c r="AC814" i="15" s="1"/>
  <c r="Y814" i="15"/>
  <c r="AB818" i="15"/>
  <c r="AC818" i="15" s="1"/>
  <c r="Y818" i="15"/>
  <c r="AB822" i="15"/>
  <c r="AC822" i="15" s="1"/>
  <c r="Y822" i="15"/>
  <c r="Z822" i="15" s="1"/>
  <c r="T818" i="15"/>
  <c r="V818" i="15" s="1"/>
  <c r="T814" i="15"/>
  <c r="V814" i="15" s="1"/>
  <c r="T809" i="15"/>
  <c r="V809" i="15" s="1"/>
  <c r="T805" i="15"/>
  <c r="V805" i="15" s="1"/>
  <c r="T801" i="15"/>
  <c r="V801" i="15" s="1"/>
  <c r="T797" i="15"/>
  <c r="V797" i="15" s="1"/>
  <c r="T793" i="15"/>
  <c r="V793" i="15" s="1"/>
  <c r="T789" i="15"/>
  <c r="V789" i="15" s="1"/>
  <c r="T785" i="15"/>
  <c r="V785" i="15" s="1"/>
  <c r="T781" i="15"/>
  <c r="V781" i="15" s="1"/>
  <c r="T777" i="15"/>
  <c r="V777" i="15" s="1"/>
  <c r="T773" i="15"/>
  <c r="V773" i="15" s="1"/>
  <c r="T769" i="15"/>
  <c r="V769" i="15" s="1"/>
  <c r="T765" i="15"/>
  <c r="V765" i="15" s="1"/>
  <c r="T761" i="15"/>
  <c r="V761" i="15" s="1"/>
  <c r="T757" i="15"/>
  <c r="V757" i="15" s="1"/>
  <c r="T753" i="15"/>
  <c r="V753" i="15" s="1"/>
  <c r="T749" i="15"/>
  <c r="V749" i="15" s="1"/>
  <c r="T745" i="15"/>
  <c r="V745" i="15" s="1"/>
  <c r="T738" i="15"/>
  <c r="V738" i="15" s="1"/>
  <c r="T730" i="15"/>
  <c r="V730" i="15" s="1"/>
  <c r="T722" i="15"/>
  <c r="V722" i="15" s="1"/>
  <c r="T714" i="15"/>
  <c r="V714" i="15" s="1"/>
  <c r="T706" i="15"/>
  <c r="V706" i="15" s="1"/>
  <c r="T698" i="15"/>
  <c r="V698" i="15" s="1"/>
  <c r="T690" i="15"/>
  <c r="V690" i="15" s="1"/>
  <c r="T682" i="15"/>
  <c r="V682" i="15" s="1"/>
  <c r="T674" i="15"/>
  <c r="V674" i="15" s="1"/>
  <c r="T666" i="15"/>
  <c r="V666" i="15" s="1"/>
  <c r="T658" i="15"/>
  <c r="V658" i="15" s="1"/>
  <c r="T650" i="15"/>
  <c r="V650" i="15" s="1"/>
  <c r="T642" i="15"/>
  <c r="V642" i="15" s="1"/>
  <c r="T634" i="15"/>
  <c r="V634" i="15" s="1"/>
  <c r="T626" i="15"/>
  <c r="V626" i="15" s="1"/>
  <c r="T618" i="15"/>
  <c r="V618" i="15" s="1"/>
  <c r="T610" i="15"/>
  <c r="V610" i="15" s="1"/>
  <c r="T602" i="15"/>
  <c r="V602" i="15" s="1"/>
  <c r="T594" i="15"/>
  <c r="V594" i="15" s="1"/>
  <c r="T586" i="15"/>
  <c r="V586" i="15" s="1"/>
  <c r="T578" i="15"/>
  <c r="V578" i="15" s="1"/>
  <c r="T570" i="15"/>
  <c r="V570" i="15" s="1"/>
  <c r="T562" i="15"/>
  <c r="V562" i="15" s="1"/>
  <c r="T554" i="15"/>
  <c r="V554" i="15" s="1"/>
  <c r="T546" i="15"/>
  <c r="V546" i="15" s="1"/>
  <c r="T538" i="15"/>
  <c r="V538" i="15" s="1"/>
  <c r="T530" i="15"/>
  <c r="V530" i="15" s="1"/>
  <c r="T522" i="15"/>
  <c r="V522" i="15" s="1"/>
  <c r="T514" i="15"/>
  <c r="V514" i="15" s="1"/>
  <c r="T506" i="15"/>
  <c r="V506" i="15" s="1"/>
  <c r="T498" i="15"/>
  <c r="V498" i="15" s="1"/>
  <c r="T490" i="15"/>
  <c r="V490" i="15" s="1"/>
  <c r="T482" i="15"/>
  <c r="V482" i="15" s="1"/>
  <c r="T474" i="15"/>
  <c r="V474" i="15" s="1"/>
  <c r="T466" i="15"/>
  <c r="V466" i="15" s="1"/>
  <c r="T458" i="15"/>
  <c r="V458" i="15" s="1"/>
  <c r="T450" i="15"/>
  <c r="V450" i="15" s="1"/>
  <c r="T442" i="15"/>
  <c r="V442" i="15" s="1"/>
  <c r="T434" i="15"/>
  <c r="V434" i="15" s="1"/>
  <c r="T426" i="15"/>
  <c r="V426" i="15" s="1"/>
  <c r="T418" i="15"/>
  <c r="V418" i="15" s="1"/>
  <c r="T410" i="15"/>
  <c r="V410" i="15" s="1"/>
  <c r="T402" i="15"/>
  <c r="V402" i="15" s="1"/>
  <c r="T394" i="15"/>
  <c r="V394" i="15" s="1"/>
  <c r="T386" i="15"/>
  <c r="V386" i="15" s="1"/>
  <c r="T378" i="15"/>
  <c r="V378" i="15" s="1"/>
  <c r="T370" i="15"/>
  <c r="V370" i="15" s="1"/>
  <c r="T362" i="15"/>
  <c r="V362" i="15" s="1"/>
  <c r="T354" i="15"/>
  <c r="V354" i="15" s="1"/>
  <c r="T346" i="15"/>
  <c r="V346" i="15" s="1"/>
  <c r="T338" i="15"/>
  <c r="V338" i="15" s="1"/>
  <c r="T330" i="15"/>
  <c r="V330" i="15" s="1"/>
  <c r="T322" i="15"/>
  <c r="V322" i="15" s="1"/>
  <c r="T314" i="15"/>
  <c r="V314" i="15" s="1"/>
  <c r="T306" i="15"/>
  <c r="V306" i="15" s="1"/>
  <c r="T298" i="15"/>
  <c r="V298" i="15" s="1"/>
  <c r="T290" i="15"/>
  <c r="V290" i="15" s="1"/>
  <c r="T282" i="15"/>
  <c r="V282" i="15" s="1"/>
  <c r="T274" i="15"/>
  <c r="V274" i="15" s="1"/>
  <c r="T266" i="15"/>
  <c r="V266" i="15" s="1"/>
  <c r="T258" i="15"/>
  <c r="V258" i="15" s="1"/>
  <c r="T250" i="15"/>
  <c r="V250" i="15" s="1"/>
  <c r="T242" i="15"/>
  <c r="V242" i="15" s="1"/>
  <c r="T234" i="15"/>
  <c r="V234" i="15" s="1"/>
  <c r="T226" i="15"/>
  <c r="V226" i="15" s="1"/>
  <c r="T218" i="15"/>
  <c r="V218" i="15" s="1"/>
  <c r="T210" i="15"/>
  <c r="V210" i="15" s="1"/>
  <c r="T202" i="15"/>
  <c r="V202" i="15" s="1"/>
  <c r="T194" i="15"/>
  <c r="V194" i="15" s="1"/>
  <c r="T186" i="15"/>
  <c r="V186" i="15" s="1"/>
  <c r="T178" i="15"/>
  <c r="V178" i="15" s="1"/>
  <c r="T170" i="15"/>
  <c r="V170" i="15" s="1"/>
  <c r="T162" i="15"/>
  <c r="V162" i="15" s="1"/>
  <c r="T154" i="15"/>
  <c r="V154" i="15" s="1"/>
  <c r="T146" i="15"/>
  <c r="V146" i="15" s="1"/>
  <c r="T138" i="15"/>
  <c r="V138" i="15" s="1"/>
  <c r="T130" i="15"/>
  <c r="V130" i="15" s="1"/>
  <c r="T122" i="15"/>
  <c r="V122" i="15" s="1"/>
  <c r="T114" i="15"/>
  <c r="V114" i="15" s="1"/>
  <c r="T104" i="15"/>
  <c r="V104" i="15" s="1"/>
  <c r="T88" i="15"/>
  <c r="V88" i="15" s="1"/>
  <c r="T72" i="15"/>
  <c r="V72" i="15" s="1"/>
  <c r="T56" i="15"/>
  <c r="V56" i="15" s="1"/>
  <c r="T40" i="15"/>
  <c r="V40" i="15" s="1"/>
  <c r="T24" i="15"/>
  <c r="V24" i="15" s="1"/>
  <c r="N18" i="15"/>
  <c r="Z815" i="15" l="1"/>
  <c r="AA815" i="15" s="1"/>
  <c r="Z796" i="15"/>
  <c r="AA796" i="15" s="1"/>
  <c r="Z764" i="15"/>
  <c r="AA764" i="15" s="1"/>
  <c r="Z748" i="15"/>
  <c r="AA748" i="15" s="1"/>
  <c r="Z100" i="15"/>
  <c r="AA100" i="15" s="1"/>
  <c r="Z20" i="15"/>
  <c r="AA20" i="15" s="1"/>
  <c r="Z786" i="15"/>
  <c r="AA786" i="15" s="1"/>
  <c r="Z778" i="15"/>
  <c r="AA778" i="15" s="1"/>
  <c r="Z795" i="15"/>
  <c r="AA795" i="15" s="1"/>
  <c r="Z664" i="15"/>
  <c r="AA664" i="15" s="1"/>
  <c r="Z584" i="15"/>
  <c r="AA584" i="15" s="1"/>
  <c r="Z775" i="15"/>
  <c r="AA775" i="15" s="1"/>
  <c r="Z759" i="15"/>
  <c r="AA759" i="15" s="1"/>
  <c r="Z800" i="15"/>
  <c r="AA800" i="15" s="1"/>
  <c r="Z768" i="15"/>
  <c r="AA768" i="15" s="1"/>
  <c r="Z728" i="15"/>
  <c r="AA728" i="15" s="1"/>
  <c r="Z688" i="15"/>
  <c r="AA688" i="15" s="1"/>
  <c r="Z640" i="15"/>
  <c r="AA640" i="15" s="1"/>
  <c r="Z560" i="15"/>
  <c r="AA560" i="15" s="1"/>
  <c r="Z552" i="15"/>
  <c r="AA552" i="15" s="1"/>
  <c r="Z512" i="15"/>
  <c r="AA512" i="15" s="1"/>
  <c r="Z472" i="15"/>
  <c r="AA472" i="15" s="1"/>
  <c r="Z432" i="15"/>
  <c r="AA432" i="15" s="1"/>
  <c r="Z424" i="15"/>
  <c r="AA424" i="15" s="1"/>
  <c r="Z384" i="15"/>
  <c r="AA384" i="15" s="1"/>
  <c r="Z344" i="15"/>
  <c r="AA344" i="15" s="1"/>
  <c r="Z304" i="15"/>
  <c r="AA304" i="15" s="1"/>
  <c r="Z296" i="15"/>
  <c r="AA296" i="15" s="1"/>
  <c r="Z256" i="15"/>
  <c r="AA256" i="15" s="1"/>
  <c r="Z216" i="15"/>
  <c r="AA216" i="15" s="1"/>
  <c r="Z184" i="15"/>
  <c r="AA184" i="15" s="1"/>
  <c r="Z176" i="15"/>
  <c r="AA176" i="15" s="1"/>
  <c r="Z168" i="15"/>
  <c r="AA168" i="15" s="1"/>
  <c r="Z128" i="15"/>
  <c r="AA128" i="15" s="1"/>
  <c r="Z802" i="15"/>
  <c r="AA802" i="15" s="1"/>
  <c r="Z790" i="15"/>
  <c r="AA790" i="15" s="1"/>
  <c r="Z742" i="15"/>
  <c r="AA742" i="15" s="1"/>
  <c r="Z710" i="15"/>
  <c r="AA710" i="15" s="1"/>
  <c r="Z678" i="15"/>
  <c r="AA678" i="15" s="1"/>
  <c r="Z646" i="15"/>
  <c r="AA646" i="15" s="1"/>
  <c r="Z614" i="15"/>
  <c r="AA614" i="15" s="1"/>
  <c r="Z582" i="15"/>
  <c r="AA582" i="15" s="1"/>
  <c r="Z550" i="15"/>
  <c r="AA550" i="15" s="1"/>
  <c r="Z518" i="15"/>
  <c r="AA518" i="15" s="1"/>
  <c r="Z486" i="15"/>
  <c r="AA486" i="15" s="1"/>
  <c r="Z454" i="15"/>
  <c r="AA454" i="15" s="1"/>
  <c r="Z422" i="15"/>
  <c r="AA422" i="15" s="1"/>
  <c r="Z390" i="15"/>
  <c r="AA390" i="15" s="1"/>
  <c r="Z358" i="15"/>
  <c r="AA358" i="15" s="1"/>
  <c r="Z326" i="15"/>
  <c r="AA326" i="15" s="1"/>
  <c r="Z294" i="15"/>
  <c r="AA294" i="15" s="1"/>
  <c r="Z262" i="15"/>
  <c r="AA262" i="15" s="1"/>
  <c r="Z230" i="15"/>
  <c r="AA230" i="15" s="1"/>
  <c r="Z198" i="15"/>
  <c r="AA198" i="15" s="1"/>
  <c r="Z166" i="15"/>
  <c r="AA166" i="15" s="1"/>
  <c r="Z680" i="15"/>
  <c r="AA680" i="15" s="1"/>
  <c r="Z600" i="15"/>
  <c r="AA600" i="15" s="1"/>
  <c r="Z814" i="15"/>
  <c r="AA814" i="15" s="1"/>
  <c r="Z806" i="15"/>
  <c r="AA806" i="15" s="1"/>
  <c r="Z798" i="15"/>
  <c r="AA798" i="15" s="1"/>
  <c r="Z782" i="15"/>
  <c r="AA782" i="15" s="1"/>
  <c r="Z766" i="15"/>
  <c r="AA766" i="15" s="1"/>
  <c r="Z758" i="15"/>
  <c r="AA758" i="15" s="1"/>
  <c r="Z734" i="15"/>
  <c r="AA734" i="15" s="1"/>
  <c r="Z718" i="15"/>
  <c r="AA718" i="15" s="1"/>
  <c r="Z702" i="15"/>
  <c r="AA702" i="15" s="1"/>
  <c r="Z686" i="15"/>
  <c r="AA686" i="15" s="1"/>
  <c r="Z670" i="15"/>
  <c r="AA670" i="15" s="1"/>
  <c r="Z654" i="15"/>
  <c r="AA654" i="15" s="1"/>
  <c r="Z638" i="15"/>
  <c r="AA638" i="15" s="1"/>
  <c r="Z622" i="15"/>
  <c r="AA622" i="15" s="1"/>
  <c r="Z606" i="15"/>
  <c r="AA606" i="15" s="1"/>
  <c r="Z590" i="15"/>
  <c r="AA590" i="15" s="1"/>
  <c r="Z574" i="15"/>
  <c r="AA574" i="15" s="1"/>
  <c r="Z558" i="15"/>
  <c r="AA558" i="15" s="1"/>
  <c r="Z542" i="15"/>
  <c r="AA542" i="15" s="1"/>
  <c r="Z526" i="15"/>
  <c r="AA526" i="15" s="1"/>
  <c r="Z510" i="15"/>
  <c r="AA510" i="15" s="1"/>
  <c r="Z494" i="15"/>
  <c r="AA494" i="15" s="1"/>
  <c r="Z478" i="15"/>
  <c r="AA478" i="15" s="1"/>
  <c r="Z462" i="15"/>
  <c r="AA462" i="15" s="1"/>
  <c r="Z446" i="15"/>
  <c r="AA446" i="15" s="1"/>
  <c r="Z430" i="15"/>
  <c r="AA430" i="15" s="1"/>
  <c r="Z414" i="15"/>
  <c r="AA414" i="15" s="1"/>
  <c r="Z398" i="15"/>
  <c r="AA398" i="15" s="1"/>
  <c r="Z382" i="15"/>
  <c r="AA382" i="15" s="1"/>
  <c r="Z366" i="15"/>
  <c r="AA366" i="15" s="1"/>
  <c r="Z350" i="15"/>
  <c r="AA350" i="15" s="1"/>
  <c r="Z334" i="15"/>
  <c r="AA334" i="15" s="1"/>
  <c r="Z302" i="15"/>
  <c r="AA302" i="15" s="1"/>
  <c r="Z270" i="15"/>
  <c r="AA270" i="15" s="1"/>
  <c r="Z238" i="15"/>
  <c r="AA238" i="15" s="1"/>
  <c r="Z206" i="15"/>
  <c r="AA206" i="15" s="1"/>
  <c r="Z174" i="15"/>
  <c r="AA174" i="15" s="1"/>
  <c r="Z142" i="15"/>
  <c r="AA142" i="15" s="1"/>
  <c r="Z134" i="15"/>
  <c r="AA134" i="15" s="1"/>
  <c r="Z110" i="15"/>
  <c r="AA110" i="15" s="1"/>
  <c r="Z792" i="15"/>
  <c r="AA792" i="15" s="1"/>
  <c r="Z736" i="15"/>
  <c r="AA736" i="15" s="1"/>
  <c r="Z656" i="15"/>
  <c r="AA656" i="15" s="1"/>
  <c r="Z608" i="15"/>
  <c r="AA608" i="15" s="1"/>
  <c r="Z528" i="15"/>
  <c r="AA528" i="15" s="1"/>
  <c r="Z520" i="15"/>
  <c r="AA520" i="15" s="1"/>
  <c r="Z480" i="15"/>
  <c r="AA480" i="15" s="1"/>
  <c r="Z440" i="15"/>
  <c r="AA440" i="15" s="1"/>
  <c r="Z400" i="15"/>
  <c r="AA400" i="15" s="1"/>
  <c r="Z392" i="15"/>
  <c r="AA392" i="15" s="1"/>
  <c r="Z352" i="15"/>
  <c r="AA352" i="15" s="1"/>
  <c r="Z312" i="15"/>
  <c r="AA312" i="15" s="1"/>
  <c r="Z272" i="15"/>
  <c r="AA272" i="15" s="1"/>
  <c r="Z264" i="15"/>
  <c r="AA264" i="15" s="1"/>
  <c r="Z224" i="15"/>
  <c r="AA224" i="15" s="1"/>
  <c r="Z152" i="15"/>
  <c r="AA152" i="15" s="1"/>
  <c r="Z144" i="15"/>
  <c r="AA144" i="15" s="1"/>
  <c r="Z136" i="15"/>
  <c r="AA136" i="15" s="1"/>
  <c r="Z696" i="15"/>
  <c r="AA696" i="15" s="1"/>
  <c r="Z770" i="15"/>
  <c r="AA770" i="15" s="1"/>
  <c r="Z746" i="15"/>
  <c r="AA746" i="15" s="1"/>
  <c r="Z820" i="15"/>
  <c r="AA820" i="15" s="1"/>
  <c r="Z804" i="15"/>
  <c r="AA804" i="15" s="1"/>
  <c r="Z772" i="15"/>
  <c r="AA772" i="15" s="1"/>
  <c r="Z819" i="15"/>
  <c r="AA819" i="15" s="1"/>
  <c r="Z791" i="15"/>
  <c r="AA791" i="15" s="1"/>
  <c r="Z818" i="15"/>
  <c r="AA818" i="15" s="1"/>
  <c r="Z754" i="15"/>
  <c r="AA754" i="15" s="1"/>
  <c r="Z738" i="15"/>
  <c r="AA738" i="15" s="1"/>
  <c r="Z318" i="15"/>
  <c r="AA318" i="15" s="1"/>
  <c r="Z286" i="15"/>
  <c r="AA286" i="15" s="1"/>
  <c r="Z254" i="15"/>
  <c r="AA254" i="15" s="1"/>
  <c r="Z222" i="15"/>
  <c r="AA222" i="15" s="1"/>
  <c r="Z190" i="15"/>
  <c r="AA190" i="15" s="1"/>
  <c r="Z158" i="15"/>
  <c r="AA158" i="15" s="1"/>
  <c r="Z126" i="15"/>
  <c r="AA126" i="15" s="1"/>
  <c r="Z821" i="15"/>
  <c r="AA821" i="15" s="1"/>
  <c r="Z813" i="15"/>
  <c r="AA813" i="15" s="1"/>
  <c r="Z805" i="15"/>
  <c r="AA805" i="15" s="1"/>
  <c r="Z797" i="15"/>
  <c r="AA797" i="15" s="1"/>
  <c r="Z789" i="15"/>
  <c r="AA789" i="15" s="1"/>
  <c r="Z781" i="15"/>
  <c r="AA781" i="15" s="1"/>
  <c r="Z773" i="15"/>
  <c r="AA773" i="15" s="1"/>
  <c r="Z765" i="15"/>
  <c r="AA765" i="15" s="1"/>
  <c r="Z757" i="15"/>
  <c r="AA757" i="15" s="1"/>
  <c r="Z749" i="15"/>
  <c r="AA749" i="15" s="1"/>
  <c r="Z779" i="15"/>
  <c r="AA779" i="15" s="1"/>
  <c r="Z816" i="15"/>
  <c r="AA816" i="15" s="1"/>
  <c r="Z752" i="15"/>
  <c r="AA752" i="15" s="1"/>
  <c r="Z504" i="15"/>
  <c r="AA504" i="15" s="1"/>
  <c r="Z376" i="15"/>
  <c r="AA376" i="15" s="1"/>
  <c r="Z248" i="15"/>
  <c r="AA248" i="15" s="1"/>
  <c r="Z104" i="15"/>
  <c r="AA104" i="15" s="1"/>
  <c r="Z96" i="15"/>
  <c r="AA96" i="15" s="1"/>
  <c r="Z88" i="15"/>
  <c r="AA88" i="15" s="1"/>
  <c r="Z80" i="15"/>
  <c r="AA80" i="15" s="1"/>
  <c r="Z72" i="15"/>
  <c r="AA72" i="15" s="1"/>
  <c r="Z64" i="15"/>
  <c r="AA64" i="15" s="1"/>
  <c r="Z56" i="15"/>
  <c r="AA56" i="15" s="1"/>
  <c r="Z48" i="15"/>
  <c r="AA48" i="15" s="1"/>
  <c r="Z40" i="15"/>
  <c r="AA40" i="15" s="1"/>
  <c r="Z32" i="15"/>
  <c r="AA32" i="15" s="1"/>
  <c r="Z24" i="15"/>
  <c r="AA24" i="15" s="1"/>
  <c r="Z16" i="15"/>
  <c r="AA16" i="15" s="1"/>
  <c r="Z730" i="15"/>
  <c r="AA730" i="15" s="1"/>
  <c r="Z722" i="15"/>
  <c r="AA722" i="15" s="1"/>
  <c r="Z714" i="15"/>
  <c r="AA714" i="15" s="1"/>
  <c r="Z706" i="15"/>
  <c r="AA706" i="15" s="1"/>
  <c r="Z698" i="15"/>
  <c r="AA698" i="15" s="1"/>
  <c r="Z690" i="15"/>
  <c r="AA690" i="15" s="1"/>
  <c r="Z682" i="15"/>
  <c r="AA682" i="15" s="1"/>
  <c r="Z674" i="15"/>
  <c r="AA674" i="15" s="1"/>
  <c r="Z666" i="15"/>
  <c r="AA666" i="15" s="1"/>
  <c r="Z658" i="15"/>
  <c r="AA658" i="15" s="1"/>
  <c r="Z650" i="15"/>
  <c r="AA650" i="15" s="1"/>
  <c r="Z642" i="15"/>
  <c r="AA642" i="15" s="1"/>
  <c r="Z634" i="15"/>
  <c r="AA634" i="15" s="1"/>
  <c r="Z626" i="15"/>
  <c r="AA626" i="15" s="1"/>
  <c r="Z618" i="15"/>
  <c r="AA618" i="15" s="1"/>
  <c r="Z610" i="15"/>
  <c r="AA610" i="15" s="1"/>
  <c r="Z602" i="15"/>
  <c r="AA602" i="15" s="1"/>
  <c r="Z594" i="15"/>
  <c r="AA594" i="15" s="1"/>
  <c r="Z586" i="15"/>
  <c r="AA586" i="15" s="1"/>
  <c r="Z578" i="15"/>
  <c r="AA578" i="15" s="1"/>
  <c r="Z570" i="15"/>
  <c r="AA570" i="15" s="1"/>
  <c r="Z562" i="15"/>
  <c r="AA562" i="15" s="1"/>
  <c r="Z554" i="15"/>
  <c r="AA554" i="15" s="1"/>
  <c r="Z546" i="15"/>
  <c r="AA546" i="15" s="1"/>
  <c r="Z538" i="15"/>
  <c r="AA538" i="15" s="1"/>
  <c r="Z530" i="15"/>
  <c r="AA530" i="15" s="1"/>
  <c r="Z522" i="15"/>
  <c r="AA522" i="15" s="1"/>
  <c r="Z514" i="15"/>
  <c r="AA514" i="15" s="1"/>
  <c r="Z506" i="15"/>
  <c r="AA506" i="15" s="1"/>
  <c r="Z498" i="15"/>
  <c r="AA498" i="15" s="1"/>
  <c r="Z490" i="15"/>
  <c r="AA490" i="15" s="1"/>
  <c r="Z482" i="15"/>
  <c r="AA482" i="15" s="1"/>
  <c r="Z474" i="15"/>
  <c r="AA474" i="15" s="1"/>
  <c r="Z466" i="15"/>
  <c r="AA466" i="15" s="1"/>
  <c r="Z458" i="15"/>
  <c r="AA458" i="15" s="1"/>
  <c r="Z450" i="15"/>
  <c r="AA450" i="15" s="1"/>
  <c r="Z434" i="15"/>
  <c r="AA434" i="15" s="1"/>
  <c r="Z426" i="15"/>
  <c r="AA426" i="15" s="1"/>
  <c r="Z418" i="15"/>
  <c r="AA418" i="15" s="1"/>
  <c r="Z402" i="15"/>
  <c r="AA402" i="15" s="1"/>
  <c r="Z386" i="15"/>
  <c r="AA386" i="15" s="1"/>
  <c r="Z370" i="15"/>
  <c r="AA370" i="15" s="1"/>
  <c r="Z362" i="15"/>
  <c r="AA362" i="15" s="1"/>
  <c r="Z354" i="15"/>
  <c r="AA354" i="15" s="1"/>
  <c r="Z338" i="15"/>
  <c r="AA338" i="15" s="1"/>
  <c r="Z330" i="15"/>
  <c r="AA330" i="15" s="1"/>
  <c r="Z322" i="15"/>
  <c r="AA322" i="15" s="1"/>
  <c r="Z314" i="15"/>
  <c r="AA314" i="15" s="1"/>
  <c r="Z306" i="15"/>
  <c r="AA306" i="15" s="1"/>
  <c r="Z298" i="15"/>
  <c r="AA298" i="15" s="1"/>
  <c r="Z290" i="15"/>
  <c r="AA290" i="15" s="1"/>
  <c r="Z282" i="15"/>
  <c r="AA282" i="15" s="1"/>
  <c r="Z274" i="15"/>
  <c r="AA274" i="15" s="1"/>
  <c r="Z266" i="15"/>
  <c r="AA266" i="15" s="1"/>
  <c r="Z258" i="15"/>
  <c r="AA258" i="15" s="1"/>
  <c r="Z250" i="15"/>
  <c r="AA250" i="15" s="1"/>
  <c r="Z242" i="15"/>
  <c r="AA242" i="15" s="1"/>
  <c r="Z234" i="15"/>
  <c r="AA234" i="15" s="1"/>
  <c r="Z226" i="15"/>
  <c r="AA226" i="15" s="1"/>
  <c r="Z218" i="15"/>
  <c r="AA218" i="15" s="1"/>
  <c r="Z210" i="15"/>
  <c r="AA210" i="15" s="1"/>
  <c r="Z202" i="15"/>
  <c r="AA202" i="15" s="1"/>
  <c r="Z194" i="15"/>
  <c r="AA194" i="15" s="1"/>
  <c r="Z186" i="15"/>
  <c r="AA186" i="15" s="1"/>
  <c r="Z178" i="15"/>
  <c r="AA178" i="15" s="1"/>
  <c r="Z170" i="15"/>
  <c r="AA170" i="15" s="1"/>
  <c r="Z162" i="15"/>
  <c r="AA162" i="15" s="1"/>
  <c r="Z154" i="15"/>
  <c r="AA154" i="15" s="1"/>
  <c r="Z146" i="15"/>
  <c r="AA146" i="15" s="1"/>
  <c r="Z138" i="15"/>
  <c r="AA138" i="15" s="1"/>
  <c r="Z130" i="15"/>
  <c r="AA130" i="15" s="1"/>
  <c r="Z122" i="15"/>
  <c r="AA122" i="15" s="1"/>
  <c r="Z114" i="15"/>
  <c r="AA114" i="15" s="1"/>
  <c r="Z817" i="15"/>
  <c r="AA817" i="15" s="1"/>
  <c r="Z809" i="15"/>
  <c r="AA809" i="15" s="1"/>
  <c r="Z801" i="15"/>
  <c r="AA801" i="15" s="1"/>
  <c r="Z793" i="15"/>
  <c r="AA793" i="15" s="1"/>
  <c r="Z785" i="15"/>
  <c r="AA785" i="15" s="1"/>
  <c r="Z777" i="15"/>
  <c r="AA777" i="15" s="1"/>
  <c r="Z769" i="15"/>
  <c r="AA769" i="15" s="1"/>
  <c r="Z761" i="15"/>
  <c r="AA761" i="15" s="1"/>
  <c r="Z753" i="15"/>
  <c r="AA753" i="15" s="1"/>
  <c r="Z745" i="15"/>
  <c r="AA745" i="15" s="1"/>
  <c r="Z751" i="15"/>
  <c r="AA751" i="15" s="1"/>
  <c r="Z788" i="15"/>
  <c r="AA788" i="15" s="1"/>
  <c r="Z442" i="15"/>
  <c r="AA442" i="15" s="1"/>
  <c r="Z410" i="15"/>
  <c r="AA410" i="15" s="1"/>
  <c r="Z394" i="15"/>
  <c r="AA394" i="15" s="1"/>
  <c r="Z378" i="15"/>
  <c r="AA378" i="15" s="1"/>
  <c r="Z346" i="15"/>
  <c r="AA346" i="15" s="1"/>
  <c r="Z812" i="15"/>
  <c r="AA812" i="15" s="1"/>
  <c r="Z556" i="15"/>
  <c r="AA556" i="15" s="1"/>
  <c r="Z524" i="15"/>
  <c r="AA524" i="15" s="1"/>
  <c r="Z492" i="15"/>
  <c r="AA492" i="15" s="1"/>
  <c r="Z460" i="15"/>
  <c r="AA460" i="15" s="1"/>
  <c r="Z811" i="15"/>
  <c r="AA811" i="15" s="1"/>
  <c r="Z771" i="15"/>
  <c r="AA771" i="15" s="1"/>
  <c r="Z755" i="15"/>
  <c r="AA755" i="15" s="1"/>
  <c r="Z740" i="15"/>
  <c r="AA740" i="15" s="1"/>
  <c r="Z732" i="15"/>
  <c r="AA732" i="15" s="1"/>
  <c r="Z724" i="15"/>
  <c r="AA724" i="15" s="1"/>
  <c r="Z716" i="15"/>
  <c r="AA716" i="15" s="1"/>
  <c r="Z708" i="15"/>
  <c r="AA708" i="15" s="1"/>
  <c r="Z700" i="15"/>
  <c r="AA700" i="15" s="1"/>
  <c r="Z692" i="15"/>
  <c r="AA692" i="15" s="1"/>
  <c r="Z684" i="15"/>
  <c r="AA684" i="15" s="1"/>
  <c r="Z676" i="15"/>
  <c r="AA676" i="15" s="1"/>
  <c r="Z668" i="15"/>
  <c r="AA668" i="15" s="1"/>
  <c r="Z660" i="15"/>
  <c r="AA660" i="15" s="1"/>
  <c r="Z652" i="15"/>
  <c r="AA652" i="15" s="1"/>
  <c r="Z644" i="15"/>
  <c r="AA644" i="15" s="1"/>
  <c r="Z636" i="15"/>
  <c r="AA636" i="15" s="1"/>
  <c r="Z628" i="15"/>
  <c r="AA628" i="15" s="1"/>
  <c r="Z620" i="15"/>
  <c r="AA620" i="15" s="1"/>
  <c r="Z612" i="15"/>
  <c r="AA612" i="15" s="1"/>
  <c r="Z604" i="15"/>
  <c r="AA604" i="15" s="1"/>
  <c r="Z596" i="15"/>
  <c r="AA596" i="15" s="1"/>
  <c r="Z588" i="15"/>
  <c r="AA588" i="15" s="1"/>
  <c r="Z580" i="15"/>
  <c r="AA580" i="15" s="1"/>
  <c r="Z572" i="15"/>
  <c r="AA572" i="15" s="1"/>
  <c r="Z564" i="15"/>
  <c r="AA564" i="15" s="1"/>
  <c r="Z548" i="15"/>
  <c r="AA548" i="15" s="1"/>
  <c r="Z540" i="15"/>
  <c r="AA540" i="15" s="1"/>
  <c r="Z532" i="15"/>
  <c r="AA532" i="15" s="1"/>
  <c r="Z516" i="15"/>
  <c r="AA516" i="15" s="1"/>
  <c r="Z508" i="15"/>
  <c r="AA508" i="15" s="1"/>
  <c r="Z500" i="15"/>
  <c r="AA500" i="15" s="1"/>
  <c r="Z484" i="15"/>
  <c r="AA484" i="15" s="1"/>
  <c r="Z476" i="15"/>
  <c r="AA476" i="15" s="1"/>
  <c r="Z468" i="15"/>
  <c r="AA468" i="15" s="1"/>
  <c r="Z452" i="15"/>
  <c r="AA452" i="15" s="1"/>
  <c r="Z444" i="15"/>
  <c r="AA444" i="15" s="1"/>
  <c r="Z436" i="15"/>
  <c r="AA436" i="15" s="1"/>
  <c r="Z428" i="15"/>
  <c r="AA428" i="15" s="1"/>
  <c r="Z420" i="15"/>
  <c r="AA420" i="15" s="1"/>
  <c r="Z412" i="15"/>
  <c r="AA412" i="15" s="1"/>
  <c r="Z404" i="15"/>
  <c r="AA404" i="15" s="1"/>
  <c r="Z396" i="15"/>
  <c r="AA396" i="15" s="1"/>
  <c r="Z388" i="15"/>
  <c r="AA388" i="15" s="1"/>
  <c r="Z380" i="15"/>
  <c r="AA380" i="15" s="1"/>
  <c r="Z372" i="15"/>
  <c r="AA372" i="15" s="1"/>
  <c r="Z364" i="15"/>
  <c r="AA364" i="15" s="1"/>
  <c r="Z356" i="15"/>
  <c r="AA356" i="15" s="1"/>
  <c r="Z348" i="15"/>
  <c r="AA348" i="15" s="1"/>
  <c r="Z340" i="15"/>
  <c r="AA340" i="15" s="1"/>
  <c r="Z332" i="15"/>
  <c r="AA332" i="15" s="1"/>
  <c r="Z324" i="15"/>
  <c r="AA324" i="15" s="1"/>
  <c r="Z316" i="15"/>
  <c r="AA316" i="15" s="1"/>
  <c r="Z308" i="15"/>
  <c r="AA308" i="15" s="1"/>
  <c r="Z300" i="15"/>
  <c r="AA300" i="15" s="1"/>
  <c r="Z292" i="15"/>
  <c r="AA292" i="15" s="1"/>
  <c r="Z284" i="15"/>
  <c r="AA284" i="15" s="1"/>
  <c r="Z276" i="15"/>
  <c r="AA276" i="15" s="1"/>
  <c r="Z268" i="15"/>
  <c r="AA268" i="15" s="1"/>
  <c r="Z260" i="15"/>
  <c r="AA260" i="15" s="1"/>
  <c r="Z252" i="15"/>
  <c r="AA252" i="15" s="1"/>
  <c r="Z244" i="15"/>
  <c r="AA244" i="15" s="1"/>
  <c r="Z236" i="15"/>
  <c r="AA236" i="15" s="1"/>
  <c r="Z228" i="15"/>
  <c r="AA228" i="15" s="1"/>
  <c r="Z220" i="15"/>
  <c r="AA220" i="15" s="1"/>
  <c r="Z212" i="15"/>
  <c r="AA212" i="15" s="1"/>
  <c r="Z204" i="15"/>
  <c r="AA204" i="15" s="1"/>
  <c r="Z196" i="15"/>
  <c r="AA196" i="15" s="1"/>
  <c r="Z188" i="15"/>
  <c r="AA188" i="15" s="1"/>
  <c r="Z180" i="15"/>
  <c r="AA180" i="15" s="1"/>
  <c r="Z172" i="15"/>
  <c r="AA172" i="15" s="1"/>
  <c r="Z164" i="15"/>
  <c r="AA164" i="15" s="1"/>
  <c r="Z156" i="15"/>
  <c r="AA156" i="15" s="1"/>
  <c r="Z148" i="15"/>
  <c r="AA148" i="15" s="1"/>
  <c r="Z140" i="15"/>
  <c r="AA140" i="15" s="1"/>
  <c r="Z132" i="15"/>
  <c r="AA132" i="15" s="1"/>
  <c r="Z124" i="15"/>
  <c r="AA124" i="15" s="1"/>
  <c r="Z116" i="15"/>
  <c r="AA116" i="15" s="1"/>
  <c r="Z108" i="15"/>
  <c r="AA108" i="15" s="1"/>
  <c r="Z92" i="15"/>
  <c r="AA92" i="15" s="1"/>
  <c r="Z76" i="15"/>
  <c r="AA76" i="15" s="1"/>
  <c r="Z60" i="15"/>
  <c r="AA60" i="15" s="1"/>
  <c r="Z44" i="15"/>
  <c r="AA44" i="15" s="1"/>
  <c r="Z36" i="15"/>
  <c r="AA36" i="15" s="1"/>
  <c r="Z28" i="15"/>
  <c r="AA28" i="15" s="1"/>
  <c r="Z799" i="15"/>
  <c r="AA799" i="15" s="1"/>
  <c r="Z783" i="15"/>
  <c r="AA783" i="15" s="1"/>
  <c r="Z763" i="15"/>
  <c r="AA763" i="15" s="1"/>
  <c r="Z808" i="15"/>
  <c r="AA808" i="15" s="1"/>
  <c r="Z720" i="15"/>
  <c r="AA720" i="15" s="1"/>
  <c r="Z712" i="15"/>
  <c r="AA712" i="15" s="1"/>
  <c r="Z672" i="15"/>
  <c r="AA672" i="15" s="1"/>
  <c r="Z592" i="15"/>
  <c r="AA592" i="15" s="1"/>
  <c r="Z568" i="15"/>
  <c r="AA568" i="15" s="1"/>
  <c r="Z336" i="15"/>
  <c r="AA336" i="15" s="1"/>
  <c r="Z328" i="15"/>
  <c r="AA328" i="15" s="1"/>
  <c r="Z288" i="15"/>
  <c r="AA288" i="15" s="1"/>
  <c r="Z208" i="15"/>
  <c r="AA208" i="15" s="1"/>
  <c r="Z200" i="15"/>
  <c r="AA200" i="15" s="1"/>
  <c r="Z160" i="15"/>
  <c r="AA160" i="15" s="1"/>
  <c r="Z747" i="15"/>
  <c r="AA747" i="15" s="1"/>
  <c r="Z632" i="15"/>
  <c r="AA632" i="15" s="1"/>
  <c r="Z616" i="15"/>
  <c r="AA616" i="15" s="1"/>
  <c r="Z776" i="15"/>
  <c r="AA776" i="15" s="1"/>
  <c r="Z544" i="15"/>
  <c r="AA544" i="15" s="1"/>
  <c r="Z464" i="15"/>
  <c r="AA464" i="15" s="1"/>
  <c r="Z456" i="15"/>
  <c r="AA456" i="15" s="1"/>
  <c r="Z416" i="15"/>
  <c r="AA416" i="15" s="1"/>
  <c r="Z810" i="15"/>
  <c r="AA810" i="15" s="1"/>
  <c r="Z84" i="15"/>
  <c r="AA84" i="15" s="1"/>
  <c r="Z68" i="15"/>
  <c r="AA68" i="15" s="1"/>
  <c r="Z52" i="15"/>
  <c r="AA52" i="15" s="1"/>
  <c r="AA784" i="15"/>
  <c r="AA744" i="15"/>
  <c r="AA704" i="15"/>
  <c r="AA576" i="15"/>
  <c r="AA488" i="15"/>
  <c r="AA448" i="15"/>
  <c r="AA320" i="15"/>
  <c r="AA232" i="15"/>
  <c r="AA192" i="15"/>
  <c r="AA822" i="15"/>
  <c r="AA756" i="15"/>
  <c r="AA780" i="15"/>
  <c r="AA624" i="15"/>
  <c r="AA496" i="15"/>
  <c r="AA368" i="15"/>
  <c r="AA240" i="15"/>
  <c r="AA120" i="15"/>
  <c r="AA112" i="15"/>
  <c r="AA760" i="15"/>
  <c r="AA648" i="15"/>
  <c r="AA536" i="15"/>
  <c r="AA408" i="15"/>
  <c r="AA360" i="15"/>
  <c r="AA280" i="15"/>
  <c r="V823" i="15"/>
  <c r="AB102" i="15"/>
  <c r="AC102" i="15" s="1"/>
  <c r="Y102" i="15"/>
  <c r="AB86" i="15"/>
  <c r="AC86" i="15" s="1"/>
  <c r="Y86" i="15"/>
  <c r="AB70" i="15"/>
  <c r="AC70" i="15" s="1"/>
  <c r="Y70" i="15"/>
  <c r="AB54" i="15"/>
  <c r="AC54" i="15" s="1"/>
  <c r="Y54" i="15"/>
  <c r="AB30" i="15"/>
  <c r="AC30" i="15" s="1"/>
  <c r="Y30" i="15"/>
  <c r="AB561" i="15"/>
  <c r="AC561" i="15" s="1"/>
  <c r="Y561" i="15"/>
  <c r="AB529" i="15"/>
  <c r="AC529" i="15" s="1"/>
  <c r="Y529" i="15"/>
  <c r="AB509" i="15"/>
  <c r="AC509" i="15" s="1"/>
  <c r="Y509" i="15"/>
  <c r="AB485" i="15"/>
  <c r="AC485" i="15" s="1"/>
  <c r="Y485" i="15"/>
  <c r="AB453" i="15"/>
  <c r="AC453" i="15" s="1"/>
  <c r="Y453" i="15"/>
  <c r="Z453" i="15" s="1"/>
  <c r="AA453" i="15" s="1"/>
  <c r="AB433" i="15"/>
  <c r="AC433" i="15" s="1"/>
  <c r="Y433" i="15"/>
  <c r="AB413" i="15"/>
  <c r="AC413" i="15" s="1"/>
  <c r="Y413" i="15"/>
  <c r="AB377" i="15"/>
  <c r="AC377" i="15" s="1"/>
  <c r="Y377" i="15"/>
  <c r="AB357" i="15"/>
  <c r="AC357" i="15" s="1"/>
  <c r="Y357" i="15"/>
  <c r="AB333" i="15"/>
  <c r="AC333" i="15" s="1"/>
  <c r="Y333" i="15"/>
  <c r="AB309" i="15"/>
  <c r="AC309" i="15" s="1"/>
  <c r="Y309" i="15"/>
  <c r="AB277" i="15"/>
  <c r="AC277" i="15" s="1"/>
  <c r="Y277" i="15"/>
  <c r="AB253" i="15"/>
  <c r="AC253" i="15" s="1"/>
  <c r="Y253" i="15"/>
  <c r="AB233" i="15"/>
  <c r="AC233" i="15" s="1"/>
  <c r="Y233" i="15"/>
  <c r="AB201" i="15"/>
  <c r="AC201" i="15" s="1"/>
  <c r="Y201" i="15"/>
  <c r="AB177" i="15"/>
  <c r="AC177" i="15" s="1"/>
  <c r="Y177" i="15"/>
  <c r="AB157" i="15"/>
  <c r="AC157" i="15" s="1"/>
  <c r="Y157" i="15"/>
  <c r="AB125" i="15"/>
  <c r="AC125" i="15" s="1"/>
  <c r="Y125" i="15"/>
  <c r="AB93" i="15"/>
  <c r="AC93" i="15" s="1"/>
  <c r="Y93" i="15"/>
  <c r="AB73" i="15"/>
  <c r="AC73" i="15" s="1"/>
  <c r="Y73" i="15"/>
  <c r="AB53" i="15"/>
  <c r="AC53" i="15" s="1"/>
  <c r="Y53" i="15"/>
  <c r="AB17" i="15"/>
  <c r="AC17" i="15" s="1"/>
  <c r="Y17" i="15"/>
  <c r="AB739" i="15"/>
  <c r="AC739" i="15" s="1"/>
  <c r="Y739" i="15"/>
  <c r="AB703" i="15"/>
  <c r="AC703" i="15" s="1"/>
  <c r="Y703" i="15"/>
  <c r="AB663" i="15"/>
  <c r="AC663" i="15" s="1"/>
  <c r="Y663" i="15"/>
  <c r="AB643" i="15"/>
  <c r="AC643" i="15" s="1"/>
  <c r="Y643" i="15"/>
  <c r="AB627" i="15"/>
  <c r="AC627" i="15" s="1"/>
  <c r="Y627" i="15"/>
  <c r="AB587" i="15"/>
  <c r="AC587" i="15" s="1"/>
  <c r="Y587" i="15"/>
  <c r="AB571" i="15"/>
  <c r="AC571" i="15" s="1"/>
  <c r="Y571" i="15"/>
  <c r="AB527" i="15"/>
  <c r="AC527" i="15" s="1"/>
  <c r="Y527" i="15"/>
  <c r="AB729" i="15"/>
  <c r="AC729" i="15" s="1"/>
  <c r="Y729" i="15"/>
  <c r="AB713" i="15"/>
  <c r="AC713" i="15" s="1"/>
  <c r="Y713" i="15"/>
  <c r="AB697" i="15"/>
  <c r="AC697" i="15" s="1"/>
  <c r="Y697" i="15"/>
  <c r="AB681" i="15"/>
  <c r="AC681" i="15" s="1"/>
  <c r="Y681" i="15"/>
  <c r="AB657" i="15"/>
  <c r="AC657" i="15" s="1"/>
  <c r="Y657" i="15"/>
  <c r="AB641" i="15"/>
  <c r="AC641" i="15" s="1"/>
  <c r="Y641" i="15"/>
  <c r="AB625" i="15"/>
  <c r="AC625" i="15" s="1"/>
  <c r="Y625" i="15"/>
  <c r="AB597" i="15"/>
  <c r="AC597" i="15" s="1"/>
  <c r="Y597" i="15"/>
  <c r="AB581" i="15"/>
  <c r="AC581" i="15" s="1"/>
  <c r="Y581" i="15"/>
  <c r="AB565" i="15"/>
  <c r="AC565" i="15" s="1"/>
  <c r="Y565" i="15"/>
  <c r="AB505" i="15"/>
  <c r="AC505" i="15" s="1"/>
  <c r="Y505" i="15"/>
  <c r="AB401" i="15"/>
  <c r="AC401" i="15" s="1"/>
  <c r="Y401" i="15"/>
  <c r="AB353" i="15"/>
  <c r="AC353" i="15" s="1"/>
  <c r="Y353" i="15"/>
  <c r="AB297" i="15"/>
  <c r="AC297" i="15" s="1"/>
  <c r="Y297" i="15"/>
  <c r="AB241" i="15"/>
  <c r="AC241" i="15" s="1"/>
  <c r="Y241" i="15"/>
  <c r="AB181" i="15"/>
  <c r="AC181" i="15" s="1"/>
  <c r="Y181" i="15"/>
  <c r="AB85" i="15"/>
  <c r="AC85" i="15" s="1"/>
  <c r="Y85" i="15"/>
  <c r="AB21" i="15"/>
  <c r="AC21" i="15" s="1"/>
  <c r="Y21" i="15"/>
  <c r="AB691" i="15"/>
  <c r="AC691" i="15" s="1"/>
  <c r="Y691" i="15"/>
  <c r="AB647" i="15"/>
  <c r="AC647" i="15" s="1"/>
  <c r="Y647" i="15"/>
  <c r="AB591" i="15"/>
  <c r="AC591" i="15" s="1"/>
  <c r="Y591" i="15"/>
  <c r="AB559" i="15"/>
  <c r="AC559" i="15" s="1"/>
  <c r="Y559" i="15"/>
  <c r="AB743" i="15"/>
  <c r="AC743" i="15" s="1"/>
  <c r="Y743" i="15"/>
  <c r="AB707" i="15"/>
  <c r="AC707" i="15" s="1"/>
  <c r="Y707" i="15"/>
  <c r="AB667" i="15"/>
  <c r="AC667" i="15" s="1"/>
  <c r="Y667" i="15"/>
  <c r="AB631" i="15"/>
  <c r="AC631" i="15" s="1"/>
  <c r="Y631" i="15"/>
  <c r="AB595" i="15"/>
  <c r="AC595" i="15" s="1"/>
  <c r="Y595" i="15"/>
  <c r="AB555" i="15"/>
  <c r="AC555" i="15" s="1"/>
  <c r="Y555" i="15"/>
  <c r="AB427" i="15"/>
  <c r="AC427" i="15" s="1"/>
  <c r="Y427" i="15"/>
  <c r="AB415" i="15"/>
  <c r="AC415" i="15" s="1"/>
  <c r="Y415" i="15"/>
  <c r="AB391" i="15"/>
  <c r="AC391" i="15" s="1"/>
  <c r="Y391" i="15"/>
  <c r="AB367" i="15"/>
  <c r="AC367" i="15" s="1"/>
  <c r="Y367" i="15"/>
  <c r="AB339" i="15"/>
  <c r="AC339" i="15" s="1"/>
  <c r="Y339" i="15"/>
  <c r="Y315" i="15"/>
  <c r="AB315" i="15"/>
  <c r="AC315" i="15" s="1"/>
  <c r="AB295" i="15"/>
  <c r="AC295" i="15" s="1"/>
  <c r="Y295" i="15"/>
  <c r="AB275" i="15"/>
  <c r="AC275" i="15" s="1"/>
  <c r="Y275" i="15"/>
  <c r="AB251" i="15"/>
  <c r="AC251" i="15" s="1"/>
  <c r="Y251" i="15"/>
  <c r="AB231" i="15"/>
  <c r="AC231" i="15" s="1"/>
  <c r="Y231" i="15"/>
  <c r="AB211" i="15"/>
  <c r="AC211" i="15" s="1"/>
  <c r="Y211" i="15"/>
  <c r="AB183" i="15"/>
  <c r="AC183" i="15" s="1"/>
  <c r="Y183" i="15"/>
  <c r="AB175" i="15"/>
  <c r="AC175" i="15" s="1"/>
  <c r="Y175" i="15"/>
  <c r="AB163" i="15"/>
  <c r="AC163" i="15" s="1"/>
  <c r="Y163" i="15"/>
  <c r="AB143" i="15"/>
  <c r="AC143" i="15" s="1"/>
  <c r="Y143" i="15"/>
  <c r="AB131" i="15"/>
  <c r="AC131" i="15" s="1"/>
  <c r="Y131" i="15"/>
  <c r="AB119" i="15"/>
  <c r="AC119" i="15" s="1"/>
  <c r="Y119" i="15"/>
  <c r="AB107" i="15"/>
  <c r="AC107" i="15" s="1"/>
  <c r="Y107" i="15"/>
  <c r="AB99" i="15"/>
  <c r="AC99" i="15" s="1"/>
  <c r="Y99" i="15"/>
  <c r="AB87" i="15"/>
  <c r="AC87" i="15" s="1"/>
  <c r="Y87" i="15"/>
  <c r="AB75" i="15"/>
  <c r="AC75" i="15" s="1"/>
  <c r="Y75" i="15"/>
  <c r="AB63" i="15"/>
  <c r="AC63" i="15" s="1"/>
  <c r="Y63" i="15"/>
  <c r="AB51" i="15"/>
  <c r="AC51" i="15" s="1"/>
  <c r="Y51" i="15"/>
  <c r="AB35" i="15"/>
  <c r="AC35" i="15" s="1"/>
  <c r="Y35" i="15"/>
  <c r="AB19" i="15"/>
  <c r="AC19" i="15" s="1"/>
  <c r="Y19" i="15"/>
  <c r="AB519" i="15"/>
  <c r="AC519" i="15" s="1"/>
  <c r="Y519" i="15"/>
  <c r="AB511" i="15"/>
  <c r="AC511" i="15" s="1"/>
  <c r="Y511" i="15"/>
  <c r="AB503" i="15"/>
  <c r="AC503" i="15" s="1"/>
  <c r="Y503" i="15"/>
  <c r="AB495" i="15"/>
  <c r="AC495" i="15" s="1"/>
  <c r="Y495" i="15"/>
  <c r="AB487" i="15"/>
  <c r="AC487" i="15" s="1"/>
  <c r="Y487" i="15"/>
  <c r="AB479" i="15"/>
  <c r="AC479" i="15" s="1"/>
  <c r="Y479" i="15"/>
  <c r="AB471" i="15"/>
  <c r="AC471" i="15" s="1"/>
  <c r="Y471" i="15"/>
  <c r="AB459" i="15"/>
  <c r="AC459" i="15" s="1"/>
  <c r="Y459" i="15"/>
  <c r="AB451" i="15"/>
  <c r="AC451" i="15" s="1"/>
  <c r="Y451" i="15"/>
  <c r="AB443" i="15"/>
  <c r="AC443" i="15" s="1"/>
  <c r="Y443" i="15"/>
  <c r="AB431" i="15"/>
  <c r="AC431" i="15" s="1"/>
  <c r="Y431" i="15"/>
  <c r="AB407" i="15"/>
  <c r="AC407" i="15" s="1"/>
  <c r="Y407" i="15"/>
  <c r="AB387" i="15"/>
  <c r="AC387" i="15" s="1"/>
  <c r="Y387" i="15"/>
  <c r="AB363" i="15"/>
  <c r="AC363" i="15" s="1"/>
  <c r="Y363" i="15"/>
  <c r="AB347" i="15"/>
  <c r="AC347" i="15" s="1"/>
  <c r="Y347" i="15"/>
  <c r="AB319" i="15"/>
  <c r="AC319" i="15" s="1"/>
  <c r="Y319" i="15"/>
  <c r="AB287" i="15"/>
  <c r="AC287" i="15" s="1"/>
  <c r="Y287" i="15"/>
  <c r="AB255" i="15"/>
  <c r="AC255" i="15" s="1"/>
  <c r="Y255" i="15"/>
  <c r="AB223" i="15"/>
  <c r="AC223" i="15" s="1"/>
  <c r="Y223" i="15"/>
  <c r="AB199" i="15"/>
  <c r="AC199" i="15" s="1"/>
  <c r="Y199" i="15"/>
  <c r="AB171" i="15"/>
  <c r="AC171" i="15" s="1"/>
  <c r="Y171" i="15"/>
  <c r="AB139" i="15"/>
  <c r="AC139" i="15" s="1"/>
  <c r="Y139" i="15"/>
  <c r="AB111" i="15"/>
  <c r="AC111" i="15" s="1"/>
  <c r="Y111" i="15"/>
  <c r="AB83" i="15"/>
  <c r="AC83" i="15" s="1"/>
  <c r="Y83" i="15"/>
  <c r="AB59" i="15"/>
  <c r="AC59" i="15" s="1"/>
  <c r="Y59" i="15"/>
  <c r="AB39" i="15"/>
  <c r="AC39" i="15" s="1"/>
  <c r="Y39" i="15"/>
  <c r="AB23" i="15"/>
  <c r="AC23" i="15" s="1"/>
  <c r="Y23" i="15"/>
  <c r="AA774" i="15"/>
  <c r="AB46" i="15"/>
  <c r="AC46" i="15" s="1"/>
  <c r="Y46" i="15"/>
  <c r="AB553" i="15"/>
  <c r="AC553" i="15" s="1"/>
  <c r="Y553" i="15"/>
  <c r="AB465" i="15"/>
  <c r="AC465" i="15" s="1"/>
  <c r="Y465" i="15"/>
  <c r="AB393" i="15"/>
  <c r="AC393" i="15" s="1"/>
  <c r="Y393" i="15"/>
  <c r="AB301" i="15"/>
  <c r="AC301" i="15" s="1"/>
  <c r="Y301" i="15"/>
  <c r="AB221" i="15"/>
  <c r="AC221" i="15" s="1"/>
  <c r="Y221" i="15"/>
  <c r="AB113" i="15"/>
  <c r="AC113" i="15" s="1"/>
  <c r="Y113" i="15"/>
  <c r="AB29" i="15"/>
  <c r="AC29" i="15" s="1"/>
  <c r="Y29" i="15"/>
  <c r="AB683" i="15"/>
  <c r="AC683" i="15" s="1"/>
  <c r="Y683" i="15"/>
  <c r="AB607" i="15"/>
  <c r="AC607" i="15" s="1"/>
  <c r="Y607" i="15"/>
  <c r="AB543" i="15"/>
  <c r="AC543" i="15" s="1"/>
  <c r="Y543" i="15"/>
  <c r="AB673" i="15"/>
  <c r="AC673" i="15" s="1"/>
  <c r="Y673" i="15"/>
  <c r="AB609" i="15"/>
  <c r="AC609" i="15" s="1"/>
  <c r="Y609" i="15"/>
  <c r="AB437" i="15"/>
  <c r="AC437" i="15" s="1"/>
  <c r="Y437" i="15"/>
  <c r="AB137" i="15"/>
  <c r="AC137" i="15" s="1"/>
  <c r="Y137" i="15"/>
  <c r="AA807" i="15"/>
  <c r="AB106" i="15"/>
  <c r="AC106" i="15" s="1"/>
  <c r="Y106" i="15"/>
  <c r="AB98" i="15"/>
  <c r="AC98" i="15" s="1"/>
  <c r="Y98" i="15"/>
  <c r="AB90" i="15"/>
  <c r="AC90" i="15" s="1"/>
  <c r="Y90" i="15"/>
  <c r="AB82" i="15"/>
  <c r="AC82" i="15" s="1"/>
  <c r="Y82" i="15"/>
  <c r="AB74" i="15"/>
  <c r="AC74" i="15" s="1"/>
  <c r="Y74" i="15"/>
  <c r="AB66" i="15"/>
  <c r="AC66" i="15" s="1"/>
  <c r="Y66" i="15"/>
  <c r="AB58" i="15"/>
  <c r="AC58" i="15" s="1"/>
  <c r="Y58" i="15"/>
  <c r="AB50" i="15"/>
  <c r="AC50" i="15" s="1"/>
  <c r="Y50" i="15"/>
  <c r="AB42" i="15"/>
  <c r="AC42" i="15" s="1"/>
  <c r="Y42" i="15"/>
  <c r="AB34" i="15"/>
  <c r="AC34" i="15" s="1"/>
  <c r="Y34" i="15"/>
  <c r="AB26" i="15"/>
  <c r="AC26" i="15" s="1"/>
  <c r="Y26" i="15"/>
  <c r="AB18" i="15"/>
  <c r="AC18" i="15" s="1"/>
  <c r="Y18" i="15"/>
  <c r="AB601" i="15"/>
  <c r="AC601" i="15" s="1"/>
  <c r="Y601" i="15"/>
  <c r="AB557" i="15"/>
  <c r="AC557" i="15" s="1"/>
  <c r="Y557" i="15"/>
  <c r="AB545" i="15"/>
  <c r="AC545" i="15" s="1"/>
  <c r="Y545" i="15"/>
  <c r="AB533" i="15"/>
  <c r="AC533" i="15" s="1"/>
  <c r="Y533" i="15"/>
  <c r="AB525" i="15"/>
  <c r="AC525" i="15" s="1"/>
  <c r="Y525" i="15"/>
  <c r="AB513" i="15"/>
  <c r="AC513" i="15" s="1"/>
  <c r="Y513" i="15"/>
  <c r="AB501" i="15"/>
  <c r="AC501" i="15" s="1"/>
  <c r="Y501" i="15"/>
  <c r="AB493" i="15"/>
  <c r="AC493" i="15" s="1"/>
  <c r="Y493" i="15"/>
  <c r="AB481" i="15"/>
  <c r="AC481" i="15" s="1"/>
  <c r="Y481" i="15"/>
  <c r="AB469" i="15"/>
  <c r="AC469" i="15" s="1"/>
  <c r="Y469" i="15"/>
  <c r="AB461" i="15"/>
  <c r="AC461" i="15" s="1"/>
  <c r="Y461" i="15"/>
  <c r="AB449" i="15"/>
  <c r="AC449" i="15" s="1"/>
  <c r="Y449" i="15"/>
  <c r="AB441" i="15"/>
  <c r="AC441" i="15" s="1"/>
  <c r="Y441" i="15"/>
  <c r="AB429" i="15"/>
  <c r="AC429" i="15" s="1"/>
  <c r="Y429" i="15"/>
  <c r="AB421" i="15"/>
  <c r="AC421" i="15" s="1"/>
  <c r="Y421" i="15"/>
  <c r="AB409" i="15"/>
  <c r="AC409" i="15" s="1"/>
  <c r="Y409" i="15"/>
  <c r="AB397" i="15"/>
  <c r="AC397" i="15" s="1"/>
  <c r="Y397" i="15"/>
  <c r="AB389" i="15"/>
  <c r="AC389" i="15" s="1"/>
  <c r="Y389" i="15"/>
  <c r="AB373" i="15"/>
  <c r="AC373" i="15" s="1"/>
  <c r="Y373" i="15"/>
  <c r="AB361" i="15"/>
  <c r="AC361" i="15" s="1"/>
  <c r="Y361" i="15"/>
  <c r="AB349" i="15"/>
  <c r="AC349" i="15" s="1"/>
  <c r="Y349" i="15"/>
  <c r="AB341" i="15"/>
  <c r="AC341" i="15" s="1"/>
  <c r="Y341" i="15"/>
  <c r="AB329" i="15"/>
  <c r="AC329" i="15" s="1"/>
  <c r="Y329" i="15"/>
  <c r="AB317" i="15"/>
  <c r="AC317" i="15" s="1"/>
  <c r="Y317" i="15"/>
  <c r="AB305" i="15"/>
  <c r="AC305" i="15" s="1"/>
  <c r="Y305" i="15"/>
  <c r="AB293" i="15"/>
  <c r="AC293" i="15" s="1"/>
  <c r="Y293" i="15"/>
  <c r="AB281" i="15"/>
  <c r="AC281" i="15" s="1"/>
  <c r="Y281" i="15"/>
  <c r="AB273" i="15"/>
  <c r="AC273" i="15" s="1"/>
  <c r="Y273" i="15"/>
  <c r="AB261" i="15"/>
  <c r="AC261" i="15" s="1"/>
  <c r="Y261" i="15"/>
  <c r="AB249" i="15"/>
  <c r="AC249" i="15" s="1"/>
  <c r="Y249" i="15"/>
  <c r="AB237" i="15"/>
  <c r="AC237" i="15" s="1"/>
  <c r="Y237" i="15"/>
  <c r="AB229" i="15"/>
  <c r="AC229" i="15" s="1"/>
  <c r="Y229" i="15"/>
  <c r="AB217" i="15"/>
  <c r="AC217" i="15" s="1"/>
  <c r="Y217" i="15"/>
  <c r="AB205" i="15"/>
  <c r="AC205" i="15" s="1"/>
  <c r="Y205" i="15"/>
  <c r="AB193" i="15"/>
  <c r="AC193" i="15" s="1"/>
  <c r="Y193" i="15"/>
  <c r="AB185" i="15"/>
  <c r="AC185" i="15" s="1"/>
  <c r="Y185" i="15"/>
  <c r="AB173" i="15"/>
  <c r="AC173" i="15" s="1"/>
  <c r="Y173" i="15"/>
  <c r="AB161" i="15"/>
  <c r="AC161" i="15" s="1"/>
  <c r="Y161" i="15"/>
  <c r="AB149" i="15"/>
  <c r="AC149" i="15" s="1"/>
  <c r="Y149" i="15"/>
  <c r="AB133" i="15"/>
  <c r="AC133" i="15" s="1"/>
  <c r="Y133" i="15"/>
  <c r="AB121" i="15"/>
  <c r="AC121" i="15" s="1"/>
  <c r="Y121" i="15"/>
  <c r="AB109" i="15"/>
  <c r="AC109" i="15" s="1"/>
  <c r="Y109" i="15"/>
  <c r="AB97" i="15"/>
  <c r="AC97" i="15" s="1"/>
  <c r="Y97" i="15"/>
  <c r="AB89" i="15"/>
  <c r="AC89" i="15" s="1"/>
  <c r="Y89" i="15"/>
  <c r="AB77" i="15"/>
  <c r="AC77" i="15" s="1"/>
  <c r="Y77" i="15"/>
  <c r="AB69" i="15"/>
  <c r="AC69" i="15" s="1"/>
  <c r="Y69" i="15"/>
  <c r="AB57" i="15"/>
  <c r="AC57" i="15" s="1"/>
  <c r="Y57" i="15"/>
  <c r="AB45" i="15"/>
  <c r="AC45" i="15" s="1"/>
  <c r="Y45" i="15"/>
  <c r="AB37" i="15"/>
  <c r="AC37" i="15" s="1"/>
  <c r="Y37" i="15"/>
  <c r="AB25" i="15"/>
  <c r="AC25" i="15" s="1"/>
  <c r="Y25" i="15"/>
  <c r="AB13" i="15"/>
  <c r="AC13" i="15" s="1"/>
  <c r="Y13" i="15"/>
  <c r="AB731" i="15"/>
  <c r="AC731" i="15" s="1"/>
  <c r="Y731" i="15"/>
  <c r="AB711" i="15"/>
  <c r="AC711" i="15" s="1"/>
  <c r="Y711" i="15"/>
  <c r="AB695" i="15"/>
  <c r="AC695" i="15" s="1"/>
  <c r="Y695" i="15"/>
  <c r="AB675" i="15"/>
  <c r="AC675" i="15" s="1"/>
  <c r="Y675" i="15"/>
  <c r="AB655" i="15"/>
  <c r="AC655" i="15" s="1"/>
  <c r="Y655" i="15"/>
  <c r="AB635" i="15"/>
  <c r="AC635" i="15" s="1"/>
  <c r="Y635" i="15"/>
  <c r="AB615" i="15"/>
  <c r="AC615" i="15" s="1"/>
  <c r="Y615" i="15"/>
  <c r="AB599" i="15"/>
  <c r="AC599" i="15" s="1"/>
  <c r="Y599" i="15"/>
  <c r="AB579" i="15"/>
  <c r="AC579" i="15" s="1"/>
  <c r="Y579" i="15"/>
  <c r="AB551" i="15"/>
  <c r="AC551" i="15" s="1"/>
  <c r="Y551" i="15"/>
  <c r="AB535" i="15"/>
  <c r="AC535" i="15" s="1"/>
  <c r="Y535" i="15"/>
  <c r="AA762" i="15"/>
  <c r="AA794" i="15"/>
  <c r="AB741" i="15"/>
  <c r="AC741" i="15" s="1"/>
  <c r="Y741" i="15"/>
  <c r="AB733" i="15"/>
  <c r="AC733" i="15" s="1"/>
  <c r="Y733" i="15"/>
  <c r="AB725" i="15"/>
  <c r="AC725" i="15" s="1"/>
  <c r="Y725" i="15"/>
  <c r="AB717" i="15"/>
  <c r="AC717" i="15" s="1"/>
  <c r="Y717" i="15"/>
  <c r="AB709" i="15"/>
  <c r="AC709" i="15" s="1"/>
  <c r="Y709" i="15"/>
  <c r="AB701" i="15"/>
  <c r="AC701" i="15" s="1"/>
  <c r="Y701" i="15"/>
  <c r="AB693" i="15"/>
  <c r="AC693" i="15" s="1"/>
  <c r="Y693" i="15"/>
  <c r="AB685" i="15"/>
  <c r="AC685" i="15" s="1"/>
  <c r="Y685" i="15"/>
  <c r="AB677" i="15"/>
  <c r="AC677" i="15" s="1"/>
  <c r="Y677" i="15"/>
  <c r="AB669" i="15"/>
  <c r="AC669" i="15" s="1"/>
  <c r="Y669" i="15"/>
  <c r="AB661" i="15"/>
  <c r="AC661" i="15" s="1"/>
  <c r="Y661" i="15"/>
  <c r="AB653" i="15"/>
  <c r="AC653" i="15" s="1"/>
  <c r="Y653" i="15"/>
  <c r="AB645" i="15"/>
  <c r="AC645" i="15" s="1"/>
  <c r="Y645" i="15"/>
  <c r="AB637" i="15"/>
  <c r="AC637" i="15" s="1"/>
  <c r="Y637" i="15"/>
  <c r="AB629" i="15"/>
  <c r="AC629" i="15" s="1"/>
  <c r="Y629" i="15"/>
  <c r="AB621" i="15"/>
  <c r="AC621" i="15" s="1"/>
  <c r="Y621" i="15"/>
  <c r="AB613" i="15"/>
  <c r="AC613" i="15" s="1"/>
  <c r="Y613" i="15"/>
  <c r="AB605" i="15"/>
  <c r="AC605" i="15" s="1"/>
  <c r="Y605" i="15"/>
  <c r="AB593" i="15"/>
  <c r="AC593" i="15" s="1"/>
  <c r="Y593" i="15"/>
  <c r="AB585" i="15"/>
  <c r="AC585" i="15" s="1"/>
  <c r="Y585" i="15"/>
  <c r="AB577" i="15"/>
  <c r="AC577" i="15" s="1"/>
  <c r="Y577" i="15"/>
  <c r="AB569" i="15"/>
  <c r="AC569" i="15" s="1"/>
  <c r="Y569" i="15"/>
  <c r="AB549" i="15"/>
  <c r="AC549" i="15" s="1"/>
  <c r="Y549" i="15"/>
  <c r="AB521" i="15"/>
  <c r="AC521" i="15" s="1"/>
  <c r="Y521" i="15"/>
  <c r="AB489" i="15"/>
  <c r="AC489" i="15" s="1"/>
  <c r="Y489" i="15"/>
  <c r="AB457" i="15"/>
  <c r="AC457" i="15" s="1"/>
  <c r="Y457" i="15"/>
  <c r="AB417" i="15"/>
  <c r="AC417" i="15" s="1"/>
  <c r="Y417" i="15"/>
  <c r="AB385" i="15"/>
  <c r="AC385" i="15" s="1"/>
  <c r="Y385" i="15"/>
  <c r="AB365" i="15"/>
  <c r="AC365" i="15" s="1"/>
  <c r="Y365" i="15"/>
  <c r="AB337" i="15"/>
  <c r="AC337" i="15" s="1"/>
  <c r="Y337" i="15"/>
  <c r="AB313" i="15"/>
  <c r="AC313" i="15" s="1"/>
  <c r="Y313" i="15"/>
  <c r="AB285" i="15"/>
  <c r="AC285" i="15" s="1"/>
  <c r="Y285" i="15"/>
  <c r="AB257" i="15"/>
  <c r="AC257" i="15" s="1"/>
  <c r="Y257" i="15"/>
  <c r="AB225" i="15"/>
  <c r="AC225" i="15" s="1"/>
  <c r="Y225" i="15"/>
  <c r="AB197" i="15"/>
  <c r="AC197" i="15" s="1"/>
  <c r="Y197" i="15"/>
  <c r="AB169" i="15"/>
  <c r="AC169" i="15" s="1"/>
  <c r="Y169" i="15"/>
  <c r="AB145" i="15"/>
  <c r="AC145" i="15" s="1"/>
  <c r="Y145" i="15"/>
  <c r="AB129" i="15"/>
  <c r="AC129" i="15" s="1"/>
  <c r="Y129" i="15"/>
  <c r="AB101" i="15"/>
  <c r="AC101" i="15" s="1"/>
  <c r="Y101" i="15"/>
  <c r="AB65" i="15"/>
  <c r="AC65" i="15" s="1"/>
  <c r="Y65" i="15"/>
  <c r="AB33" i="15"/>
  <c r="AC33" i="15" s="1"/>
  <c r="Y33" i="15"/>
  <c r="AB719" i="15"/>
  <c r="AC719" i="15" s="1"/>
  <c r="Y719" i="15"/>
  <c r="AB671" i="15"/>
  <c r="AC671" i="15" s="1"/>
  <c r="Y671" i="15"/>
  <c r="AB619" i="15"/>
  <c r="AC619" i="15" s="1"/>
  <c r="Y619" i="15"/>
  <c r="AB567" i="15"/>
  <c r="AC567" i="15" s="1"/>
  <c r="Y567" i="15"/>
  <c r="AB547" i="15"/>
  <c r="AC547" i="15" s="1"/>
  <c r="Y547" i="15"/>
  <c r="AA118" i="15"/>
  <c r="AA150" i="15"/>
  <c r="AA182" i="15"/>
  <c r="AA214" i="15"/>
  <c r="AA246" i="15"/>
  <c r="AA278" i="15"/>
  <c r="AA310" i="15"/>
  <c r="AA342" i="15"/>
  <c r="AA374" i="15"/>
  <c r="AA406" i="15"/>
  <c r="AA438" i="15"/>
  <c r="AA470" i="15"/>
  <c r="AA502" i="15"/>
  <c r="AA534" i="15"/>
  <c r="AA566" i="15"/>
  <c r="AA598" i="15"/>
  <c r="AA630" i="15"/>
  <c r="AA662" i="15"/>
  <c r="AA694" i="15"/>
  <c r="AA726" i="15"/>
  <c r="AA767" i="15"/>
  <c r="AB735" i="15"/>
  <c r="AC735" i="15" s="1"/>
  <c r="Y735" i="15"/>
  <c r="AB715" i="15"/>
  <c r="AC715" i="15" s="1"/>
  <c r="Y715" i="15"/>
  <c r="AB699" i="15"/>
  <c r="AC699" i="15" s="1"/>
  <c r="Y699" i="15"/>
  <c r="AB679" i="15"/>
  <c r="AC679" i="15" s="1"/>
  <c r="Y679" i="15"/>
  <c r="AB659" i="15"/>
  <c r="AC659" i="15" s="1"/>
  <c r="Y659" i="15"/>
  <c r="AB639" i="15"/>
  <c r="AC639" i="15" s="1"/>
  <c r="Y639" i="15"/>
  <c r="AB623" i="15"/>
  <c r="AC623" i="15" s="1"/>
  <c r="Y623" i="15"/>
  <c r="AB603" i="15"/>
  <c r="AC603" i="15" s="1"/>
  <c r="Y603" i="15"/>
  <c r="AB583" i="15"/>
  <c r="AC583" i="15" s="1"/>
  <c r="Y583" i="15"/>
  <c r="AB563" i="15"/>
  <c r="AC563" i="15" s="1"/>
  <c r="Y563" i="15"/>
  <c r="AB539" i="15"/>
  <c r="AC539" i="15" s="1"/>
  <c r="Y539" i="15"/>
  <c r="AB435" i="15"/>
  <c r="AC435" i="15" s="1"/>
  <c r="Y435" i="15"/>
  <c r="AB423" i="15"/>
  <c r="AC423" i="15" s="1"/>
  <c r="Y423" i="15"/>
  <c r="AB411" i="15"/>
  <c r="AC411" i="15" s="1"/>
  <c r="Y411" i="15"/>
  <c r="AB399" i="15"/>
  <c r="AC399" i="15" s="1"/>
  <c r="Y399" i="15"/>
  <c r="AB383" i="15"/>
  <c r="AC383" i="15" s="1"/>
  <c r="Y383" i="15"/>
  <c r="AB375" i="15"/>
  <c r="AC375" i="15" s="1"/>
  <c r="Y375" i="15"/>
  <c r="AB359" i="15"/>
  <c r="AC359" i="15" s="1"/>
  <c r="Y359" i="15"/>
  <c r="AB343" i="15"/>
  <c r="AC343" i="15" s="1"/>
  <c r="Y343" i="15"/>
  <c r="AB335" i="15"/>
  <c r="AC335" i="15" s="1"/>
  <c r="Y335" i="15"/>
  <c r="AB323" i="15"/>
  <c r="AC323" i="15" s="1"/>
  <c r="Y323" i="15"/>
  <c r="AB311" i="15"/>
  <c r="AC311" i="15" s="1"/>
  <c r="Y311" i="15"/>
  <c r="AB299" i="15"/>
  <c r="AC299" i="15" s="1"/>
  <c r="Y299" i="15"/>
  <c r="AB291" i="15"/>
  <c r="AC291" i="15" s="1"/>
  <c r="Y291" i="15"/>
  <c r="AB279" i="15"/>
  <c r="AC279" i="15" s="1"/>
  <c r="Y279" i="15"/>
  <c r="AB267" i="15"/>
  <c r="AC267" i="15" s="1"/>
  <c r="Y267" i="15"/>
  <c r="AB259" i="15"/>
  <c r="AC259" i="15" s="1"/>
  <c r="Y259" i="15"/>
  <c r="AB247" i="15"/>
  <c r="AC247" i="15" s="1"/>
  <c r="Y247" i="15"/>
  <c r="AB235" i="15"/>
  <c r="AC235" i="15" s="1"/>
  <c r="Y235" i="15"/>
  <c r="AB227" i="15"/>
  <c r="AC227" i="15" s="1"/>
  <c r="Y227" i="15"/>
  <c r="AB215" i="15"/>
  <c r="AC215" i="15" s="1"/>
  <c r="Y215" i="15"/>
  <c r="AB203" i="15"/>
  <c r="AC203" i="15" s="1"/>
  <c r="Y203" i="15"/>
  <c r="AB191" i="15"/>
  <c r="AC191" i="15" s="1"/>
  <c r="Y191" i="15"/>
  <c r="AB179" i="15"/>
  <c r="AC179" i="15" s="1"/>
  <c r="Y179" i="15"/>
  <c r="AB167" i="15"/>
  <c r="AC167" i="15" s="1"/>
  <c r="Y167" i="15"/>
  <c r="AB155" i="15"/>
  <c r="AC155" i="15" s="1"/>
  <c r="Y155" i="15"/>
  <c r="AB147" i="15"/>
  <c r="AC147" i="15" s="1"/>
  <c r="Y147" i="15"/>
  <c r="AB135" i="15"/>
  <c r="AC135" i="15" s="1"/>
  <c r="Y135" i="15"/>
  <c r="AB123" i="15"/>
  <c r="AC123" i="15" s="1"/>
  <c r="Y123" i="15"/>
  <c r="AB115" i="15"/>
  <c r="AC115" i="15" s="1"/>
  <c r="Y115" i="15"/>
  <c r="AB103" i="15"/>
  <c r="AC103" i="15" s="1"/>
  <c r="Y103" i="15"/>
  <c r="AB91" i="15"/>
  <c r="AC91" i="15" s="1"/>
  <c r="Y91" i="15"/>
  <c r="AB79" i="15"/>
  <c r="AC79" i="15" s="1"/>
  <c r="Y79" i="15"/>
  <c r="AB71" i="15"/>
  <c r="AC71" i="15" s="1"/>
  <c r="Y71" i="15"/>
  <c r="AB55" i="15"/>
  <c r="AC55" i="15" s="1"/>
  <c r="Y55" i="15"/>
  <c r="AB43" i="15"/>
  <c r="AC43" i="15" s="1"/>
  <c r="Y43" i="15"/>
  <c r="AB27" i="15"/>
  <c r="AC27" i="15" s="1"/>
  <c r="Y27" i="15"/>
  <c r="AB523" i="15"/>
  <c r="AC523" i="15" s="1"/>
  <c r="Y523" i="15"/>
  <c r="AB515" i="15"/>
  <c r="AC515" i="15" s="1"/>
  <c r="Y515" i="15"/>
  <c r="AB507" i="15"/>
  <c r="AC507" i="15" s="1"/>
  <c r="Y507" i="15"/>
  <c r="AB499" i="15"/>
  <c r="AC499" i="15" s="1"/>
  <c r="Y499" i="15"/>
  <c r="AB491" i="15"/>
  <c r="AC491" i="15" s="1"/>
  <c r="Y491" i="15"/>
  <c r="AB483" i="15"/>
  <c r="AC483" i="15" s="1"/>
  <c r="Y483" i="15"/>
  <c r="AB475" i="15"/>
  <c r="AC475" i="15" s="1"/>
  <c r="Y475" i="15"/>
  <c r="AB463" i="15"/>
  <c r="AC463" i="15" s="1"/>
  <c r="Y463" i="15"/>
  <c r="AB455" i="15"/>
  <c r="AC455" i="15" s="1"/>
  <c r="Y455" i="15"/>
  <c r="AB447" i="15"/>
  <c r="AC447" i="15" s="1"/>
  <c r="Y447" i="15"/>
  <c r="AB439" i="15"/>
  <c r="AC439" i="15" s="1"/>
  <c r="Y439" i="15"/>
  <c r="AB419" i="15"/>
  <c r="AC419" i="15" s="1"/>
  <c r="Y419" i="15"/>
  <c r="AB395" i="15"/>
  <c r="AC395" i="15" s="1"/>
  <c r="Y395" i="15"/>
  <c r="AB371" i="15"/>
  <c r="AC371" i="15" s="1"/>
  <c r="Y371" i="15"/>
  <c r="AB355" i="15"/>
  <c r="AC355" i="15" s="1"/>
  <c r="Y355" i="15"/>
  <c r="AB331" i="15"/>
  <c r="AC331" i="15" s="1"/>
  <c r="Y331" i="15"/>
  <c r="AB303" i="15"/>
  <c r="AC303" i="15" s="1"/>
  <c r="Y303" i="15"/>
  <c r="AB271" i="15"/>
  <c r="AC271" i="15" s="1"/>
  <c r="Y271" i="15"/>
  <c r="AB239" i="15"/>
  <c r="AC239" i="15" s="1"/>
  <c r="Y239" i="15"/>
  <c r="AB207" i="15"/>
  <c r="AC207" i="15" s="1"/>
  <c r="Y207" i="15"/>
  <c r="AB187" i="15"/>
  <c r="AC187" i="15" s="1"/>
  <c r="Y187" i="15"/>
  <c r="AB159" i="15"/>
  <c r="AC159" i="15" s="1"/>
  <c r="Y159" i="15"/>
  <c r="AB127" i="15"/>
  <c r="AC127" i="15" s="1"/>
  <c r="Y127" i="15"/>
  <c r="AB95" i="15"/>
  <c r="AC95" i="15" s="1"/>
  <c r="Y95" i="15"/>
  <c r="AB67" i="15"/>
  <c r="AC67" i="15" s="1"/>
  <c r="Y67" i="15"/>
  <c r="AB47" i="15"/>
  <c r="AC47" i="15" s="1"/>
  <c r="Y47" i="15"/>
  <c r="AB31" i="15"/>
  <c r="AC31" i="15" s="1"/>
  <c r="Y31" i="15"/>
  <c r="AB15" i="15"/>
  <c r="AC15" i="15" s="1"/>
  <c r="Y15" i="15"/>
  <c r="AB94" i="15"/>
  <c r="AC94" i="15" s="1"/>
  <c r="Y94" i="15"/>
  <c r="AB78" i="15"/>
  <c r="AC78" i="15" s="1"/>
  <c r="Y78" i="15"/>
  <c r="AB62" i="15"/>
  <c r="AC62" i="15" s="1"/>
  <c r="Y62" i="15"/>
  <c r="AB38" i="15"/>
  <c r="AC38" i="15" s="1"/>
  <c r="Y38" i="15"/>
  <c r="AB22" i="15"/>
  <c r="AC22" i="15" s="1"/>
  <c r="Y22" i="15"/>
  <c r="AB14" i="15"/>
  <c r="AC14" i="15" s="1"/>
  <c r="Y14" i="15"/>
  <c r="AB541" i="15"/>
  <c r="AC541" i="15" s="1"/>
  <c r="Y541" i="15"/>
  <c r="AB517" i="15"/>
  <c r="AC517" i="15" s="1"/>
  <c r="Y517" i="15"/>
  <c r="AB497" i="15"/>
  <c r="AC497" i="15" s="1"/>
  <c r="Y497" i="15"/>
  <c r="AB477" i="15"/>
  <c r="AC477" i="15" s="1"/>
  <c r="Y477" i="15"/>
  <c r="AB445" i="15"/>
  <c r="AC445" i="15" s="1"/>
  <c r="Y445" i="15"/>
  <c r="AB425" i="15"/>
  <c r="AC425" i="15" s="1"/>
  <c r="Y425" i="15"/>
  <c r="AB405" i="15"/>
  <c r="AC405" i="15" s="1"/>
  <c r="Y405" i="15"/>
  <c r="AB369" i="15"/>
  <c r="AC369" i="15" s="1"/>
  <c r="Y369" i="15"/>
  <c r="AB345" i="15"/>
  <c r="AC345" i="15" s="1"/>
  <c r="Y345" i="15"/>
  <c r="AB325" i="15"/>
  <c r="AC325" i="15" s="1"/>
  <c r="Y325" i="15"/>
  <c r="AB289" i="15"/>
  <c r="AC289" i="15" s="1"/>
  <c r="Y289" i="15"/>
  <c r="AB265" i="15"/>
  <c r="AC265" i="15" s="1"/>
  <c r="Y265" i="15"/>
  <c r="AB245" i="15"/>
  <c r="AC245" i="15" s="1"/>
  <c r="Y245" i="15"/>
  <c r="AB209" i="15"/>
  <c r="AC209" i="15" s="1"/>
  <c r="Y209" i="15"/>
  <c r="AB189" i="15"/>
  <c r="AC189" i="15" s="1"/>
  <c r="Y189" i="15"/>
  <c r="AB165" i="15"/>
  <c r="AC165" i="15" s="1"/>
  <c r="Y165" i="15"/>
  <c r="AB141" i="15"/>
  <c r="AC141" i="15" s="1"/>
  <c r="Y141" i="15"/>
  <c r="AB105" i="15"/>
  <c r="AC105" i="15" s="1"/>
  <c r="Y105" i="15"/>
  <c r="AB81" i="15"/>
  <c r="AC81" i="15" s="1"/>
  <c r="Y81" i="15"/>
  <c r="AB61" i="15"/>
  <c r="AC61" i="15" s="1"/>
  <c r="Y61" i="15"/>
  <c r="AB41" i="15"/>
  <c r="AC41" i="15" s="1"/>
  <c r="Y41" i="15"/>
  <c r="AB723" i="15"/>
  <c r="AC723" i="15" s="1"/>
  <c r="Y723" i="15"/>
  <c r="AB737" i="15"/>
  <c r="AC737" i="15" s="1"/>
  <c r="Y737" i="15"/>
  <c r="AB721" i="15"/>
  <c r="AC721" i="15" s="1"/>
  <c r="Y721" i="15"/>
  <c r="AB705" i="15"/>
  <c r="AC705" i="15" s="1"/>
  <c r="Y705" i="15"/>
  <c r="AB689" i="15"/>
  <c r="AC689" i="15" s="1"/>
  <c r="Y689" i="15"/>
  <c r="AB665" i="15"/>
  <c r="AC665" i="15" s="1"/>
  <c r="Y665" i="15"/>
  <c r="AB649" i="15"/>
  <c r="AC649" i="15" s="1"/>
  <c r="Y649" i="15"/>
  <c r="AB633" i="15"/>
  <c r="AC633" i="15" s="1"/>
  <c r="Y633" i="15"/>
  <c r="AB617" i="15"/>
  <c r="AC617" i="15" s="1"/>
  <c r="Y617" i="15"/>
  <c r="AB589" i="15"/>
  <c r="AC589" i="15" s="1"/>
  <c r="Y589" i="15"/>
  <c r="AB573" i="15"/>
  <c r="AC573" i="15" s="1"/>
  <c r="Y573" i="15"/>
  <c r="AB537" i="15"/>
  <c r="AC537" i="15" s="1"/>
  <c r="Y537" i="15"/>
  <c r="AB473" i="15"/>
  <c r="AC473" i="15" s="1"/>
  <c r="Y473" i="15"/>
  <c r="AB381" i="15"/>
  <c r="AC381" i="15" s="1"/>
  <c r="Y381" i="15"/>
  <c r="AB321" i="15"/>
  <c r="AC321" i="15" s="1"/>
  <c r="Y321" i="15"/>
  <c r="AB269" i="15"/>
  <c r="AC269" i="15" s="1"/>
  <c r="Y269" i="15"/>
  <c r="AB213" i="15"/>
  <c r="AC213" i="15" s="1"/>
  <c r="Y213" i="15"/>
  <c r="AB153" i="15"/>
  <c r="AC153" i="15" s="1"/>
  <c r="Y153" i="15"/>
  <c r="AB117" i="15"/>
  <c r="AC117" i="15" s="1"/>
  <c r="Y117" i="15"/>
  <c r="AB49" i="15"/>
  <c r="AC49" i="15" s="1"/>
  <c r="Y49" i="15"/>
  <c r="AB12" i="15"/>
  <c r="AC12" i="15" s="1"/>
  <c r="Y12" i="15"/>
  <c r="AB727" i="15"/>
  <c r="AC727" i="15" s="1"/>
  <c r="Y727" i="15"/>
  <c r="AB687" i="15"/>
  <c r="AC687" i="15" s="1"/>
  <c r="Y687" i="15"/>
  <c r="AB651" i="15"/>
  <c r="AC651" i="15" s="1"/>
  <c r="Y651" i="15"/>
  <c r="AB611" i="15"/>
  <c r="AC611" i="15" s="1"/>
  <c r="Y611" i="15"/>
  <c r="AB575" i="15"/>
  <c r="AC575" i="15" s="1"/>
  <c r="Y575" i="15"/>
  <c r="AB531" i="15"/>
  <c r="AC531" i="15" s="1"/>
  <c r="Y531" i="15"/>
  <c r="AB467" i="15"/>
  <c r="AC467" i="15" s="1"/>
  <c r="Y467" i="15"/>
  <c r="AB403" i="15"/>
  <c r="AC403" i="15" s="1"/>
  <c r="Y403" i="15"/>
  <c r="AB379" i="15"/>
  <c r="AC379" i="15" s="1"/>
  <c r="Y379" i="15"/>
  <c r="AB351" i="15"/>
  <c r="AC351" i="15" s="1"/>
  <c r="Y351" i="15"/>
  <c r="AB327" i="15"/>
  <c r="AC327" i="15" s="1"/>
  <c r="Y327" i="15"/>
  <c r="AB307" i="15"/>
  <c r="AC307" i="15" s="1"/>
  <c r="Y307" i="15"/>
  <c r="AB283" i="15"/>
  <c r="AC283" i="15" s="1"/>
  <c r="Y283" i="15"/>
  <c r="AB263" i="15"/>
  <c r="AC263" i="15" s="1"/>
  <c r="Y263" i="15"/>
  <c r="AB243" i="15"/>
  <c r="AC243" i="15" s="1"/>
  <c r="Y243" i="15"/>
  <c r="AB219" i="15"/>
  <c r="AC219" i="15" s="1"/>
  <c r="Y219" i="15"/>
  <c r="AB195" i="15"/>
  <c r="AC195" i="15" s="1"/>
  <c r="Y195" i="15"/>
  <c r="AB151" i="15"/>
  <c r="AC151" i="15" s="1"/>
  <c r="Y151" i="15"/>
  <c r="AA750" i="15"/>
  <c r="AA787" i="15"/>
  <c r="AA803" i="15"/>
  <c r="N14" i="15"/>
  <c r="D7" i="17" s="1"/>
  <c r="G28" i="22" s="1"/>
  <c r="G72" i="22" s="1"/>
  <c r="Z437" i="15" l="1"/>
  <c r="AA437" i="15" s="1"/>
  <c r="Z673" i="15"/>
  <c r="AA673" i="15" s="1"/>
  <c r="Z607" i="15"/>
  <c r="AA607" i="15" s="1"/>
  <c r="Z29" i="15"/>
  <c r="AA29" i="15" s="1"/>
  <c r="Z221" i="15"/>
  <c r="AA221" i="15" s="1"/>
  <c r="Z393" i="15"/>
  <c r="AA393" i="15" s="1"/>
  <c r="Z553" i="15"/>
  <c r="AA553" i="15" s="1"/>
  <c r="Z23" i="15"/>
  <c r="AA23" i="15" s="1"/>
  <c r="Z59" i="15"/>
  <c r="AA59" i="15" s="1"/>
  <c r="Z111" i="15"/>
  <c r="AA111" i="15" s="1"/>
  <c r="Z171" i="15"/>
  <c r="AA171" i="15" s="1"/>
  <c r="Z223" i="15"/>
  <c r="AA223" i="15" s="1"/>
  <c r="Z287" i="15"/>
  <c r="AA287" i="15" s="1"/>
  <c r="Z347" i="15"/>
  <c r="AA347" i="15" s="1"/>
  <c r="Z387" i="15"/>
  <c r="AA387" i="15" s="1"/>
  <c r="Z431" i="15"/>
  <c r="AA431" i="15" s="1"/>
  <c r="Z451" i="15"/>
  <c r="AA451" i="15" s="1"/>
  <c r="Z471" i="15"/>
  <c r="AA471" i="15" s="1"/>
  <c r="Z487" i="15"/>
  <c r="AA487" i="15" s="1"/>
  <c r="Z503" i="15"/>
  <c r="AA503" i="15" s="1"/>
  <c r="Z519" i="15"/>
  <c r="AA519" i="15" s="1"/>
  <c r="Z35" i="15"/>
  <c r="AA35" i="15" s="1"/>
  <c r="Z63" i="15"/>
  <c r="AA63" i="15" s="1"/>
  <c r="Z87" i="15"/>
  <c r="AA87" i="15" s="1"/>
  <c r="Z107" i="15"/>
  <c r="AA107" i="15" s="1"/>
  <c r="Z131" i="15"/>
  <c r="AA131" i="15" s="1"/>
  <c r="Z163" i="15"/>
  <c r="AA163" i="15" s="1"/>
  <c r="Z183" i="15"/>
  <c r="AA183" i="15" s="1"/>
  <c r="Z231" i="15"/>
  <c r="AA231" i="15" s="1"/>
  <c r="Z275" i="15"/>
  <c r="AA275" i="15" s="1"/>
  <c r="Z367" i="15"/>
  <c r="AA367" i="15" s="1"/>
  <c r="Z415" i="15"/>
  <c r="AA415" i="15" s="1"/>
  <c r="Z555" i="15"/>
  <c r="AA555" i="15" s="1"/>
  <c r="Z631" i="15"/>
  <c r="AA631" i="15" s="1"/>
  <c r="Z707" i="15"/>
  <c r="AA707" i="15" s="1"/>
  <c r="Z559" i="15"/>
  <c r="AA559" i="15" s="1"/>
  <c r="Z647" i="15"/>
  <c r="AA647" i="15" s="1"/>
  <c r="Z21" i="15"/>
  <c r="AA21" i="15" s="1"/>
  <c r="Z181" i="15"/>
  <c r="AA181" i="15" s="1"/>
  <c r="Z297" i="15"/>
  <c r="AA297" i="15" s="1"/>
  <c r="Z401" i="15"/>
  <c r="AA401" i="15" s="1"/>
  <c r="Z565" i="15"/>
  <c r="AA565" i="15" s="1"/>
  <c r="Z597" i="15"/>
  <c r="AA597" i="15" s="1"/>
  <c r="Z641" i="15"/>
  <c r="AA641" i="15" s="1"/>
  <c r="Z681" i="15"/>
  <c r="AA681" i="15" s="1"/>
  <c r="Z713" i="15"/>
  <c r="AA713" i="15" s="1"/>
  <c r="Z527" i="15"/>
  <c r="AA527" i="15" s="1"/>
  <c r="Z587" i="15"/>
  <c r="AA587" i="15" s="1"/>
  <c r="Z643" i="15"/>
  <c r="AA643" i="15" s="1"/>
  <c r="Z703" i="15"/>
  <c r="AA703" i="15" s="1"/>
  <c r="Z17" i="15"/>
  <c r="AA17" i="15" s="1"/>
  <c r="Z73" i="15"/>
  <c r="AA73" i="15" s="1"/>
  <c r="Z125" i="15"/>
  <c r="AA125" i="15" s="1"/>
  <c r="Z177" i="15"/>
  <c r="AA177" i="15" s="1"/>
  <c r="Z233" i="15"/>
  <c r="AA233" i="15" s="1"/>
  <c r="Z277" i="15"/>
  <c r="AA277" i="15" s="1"/>
  <c r="Z333" i="15"/>
  <c r="AA333" i="15" s="1"/>
  <c r="Z377" i="15"/>
  <c r="AA377" i="15" s="1"/>
  <c r="Z433" i="15"/>
  <c r="AA433" i="15" s="1"/>
  <c r="Z485" i="15"/>
  <c r="AA485" i="15" s="1"/>
  <c r="Z529" i="15"/>
  <c r="AA529" i="15" s="1"/>
  <c r="Z30" i="15"/>
  <c r="AA30" i="15" s="1"/>
  <c r="Z70" i="15"/>
  <c r="AA70" i="15" s="1"/>
  <c r="Z102" i="15"/>
  <c r="AA102" i="15" s="1"/>
  <c r="Z219" i="15"/>
  <c r="AA219" i="15" s="1"/>
  <c r="Z307" i="15"/>
  <c r="AA307" i="15" s="1"/>
  <c r="Z351" i="15"/>
  <c r="AA351" i="15" s="1"/>
  <c r="Z531" i="15"/>
  <c r="AA531" i="15" s="1"/>
  <c r="Z687" i="15"/>
  <c r="AA687" i="15" s="1"/>
  <c r="Z117" i="15"/>
  <c r="AA117" i="15" s="1"/>
  <c r="Z321" i="15"/>
  <c r="AA321" i="15" s="1"/>
  <c r="Z573" i="15"/>
  <c r="AA573" i="15" s="1"/>
  <c r="Z649" i="15"/>
  <c r="AA649" i="15" s="1"/>
  <c r="Z721" i="15"/>
  <c r="AA721" i="15" s="1"/>
  <c r="Z61" i="15"/>
  <c r="AA61" i="15" s="1"/>
  <c r="Z165" i="15"/>
  <c r="AA165" i="15" s="1"/>
  <c r="Z265" i="15"/>
  <c r="AA265" i="15" s="1"/>
  <c r="Z369" i="15"/>
  <c r="AA369" i="15" s="1"/>
  <c r="Z517" i="15"/>
  <c r="AA517" i="15" s="1"/>
  <c r="Z78" i="15"/>
  <c r="AA78" i="15" s="1"/>
  <c r="Z159" i="15"/>
  <c r="AA159" i="15" s="1"/>
  <c r="Z271" i="15"/>
  <c r="AA271" i="15" s="1"/>
  <c r="Z371" i="15"/>
  <c r="AA371" i="15" s="1"/>
  <c r="Z447" i="15"/>
  <c r="AA447" i="15" s="1"/>
  <c r="Z515" i="15"/>
  <c r="AA515" i="15" s="1"/>
  <c r="Z55" i="15"/>
  <c r="AA55" i="15" s="1"/>
  <c r="Z103" i="15"/>
  <c r="AA103" i="15" s="1"/>
  <c r="Z167" i="15"/>
  <c r="AA167" i="15" s="1"/>
  <c r="Z191" i="15"/>
  <c r="AA191" i="15" s="1"/>
  <c r="Z235" i="15"/>
  <c r="AA235" i="15" s="1"/>
  <c r="Z279" i="15"/>
  <c r="AA279" i="15" s="1"/>
  <c r="Z299" i="15"/>
  <c r="AA299" i="15" s="1"/>
  <c r="Z343" i="15"/>
  <c r="AA343" i="15" s="1"/>
  <c r="Z375" i="15"/>
  <c r="AA375" i="15" s="1"/>
  <c r="Z423" i="15"/>
  <c r="AA423" i="15" s="1"/>
  <c r="Z583" i="15"/>
  <c r="AA583" i="15" s="1"/>
  <c r="Z659" i="15"/>
  <c r="AA659" i="15" s="1"/>
  <c r="Z735" i="15"/>
  <c r="AA735" i="15" s="1"/>
  <c r="Z567" i="15"/>
  <c r="AA567" i="15" s="1"/>
  <c r="Z101" i="15"/>
  <c r="AA101" i="15" s="1"/>
  <c r="Z197" i="15"/>
  <c r="AA197" i="15" s="1"/>
  <c r="Z313" i="15"/>
  <c r="AA313" i="15" s="1"/>
  <c r="Z417" i="15"/>
  <c r="AA417" i="15" s="1"/>
  <c r="Z489" i="15"/>
  <c r="AA489" i="15" s="1"/>
  <c r="Z577" i="15"/>
  <c r="AA577" i="15" s="1"/>
  <c r="Z613" i="15"/>
  <c r="AA613" i="15" s="1"/>
  <c r="Z629" i="15"/>
  <c r="AA629" i="15" s="1"/>
  <c r="Z677" i="15"/>
  <c r="AA677" i="15" s="1"/>
  <c r="Z709" i="15"/>
  <c r="AA709" i="15" s="1"/>
  <c r="Z741" i="15"/>
  <c r="AA741" i="15" s="1"/>
  <c r="Z551" i="15"/>
  <c r="AA551" i="15" s="1"/>
  <c r="Z675" i="15"/>
  <c r="AA675" i="15" s="1"/>
  <c r="Z13" i="15"/>
  <c r="AA13" i="15" s="1"/>
  <c r="Z57" i="15"/>
  <c r="AA57" i="15" s="1"/>
  <c r="Z97" i="15"/>
  <c r="AA97" i="15" s="1"/>
  <c r="Z149" i="15"/>
  <c r="AA149" i="15" s="1"/>
  <c r="Z193" i="15"/>
  <c r="AA193" i="15" s="1"/>
  <c r="Z237" i="15"/>
  <c r="AA237" i="15" s="1"/>
  <c r="Z281" i="15"/>
  <c r="AA281" i="15" s="1"/>
  <c r="Z349" i="15"/>
  <c r="AA349" i="15" s="1"/>
  <c r="Z373" i="15"/>
  <c r="AA373" i="15" s="1"/>
  <c r="Z441" i="15"/>
  <c r="AA441" i="15" s="1"/>
  <c r="Z481" i="15"/>
  <c r="AA481" i="15" s="1"/>
  <c r="Z525" i="15"/>
  <c r="AA525" i="15" s="1"/>
  <c r="Z601" i="15"/>
  <c r="AA601" i="15" s="1"/>
  <c r="Z26" i="15"/>
  <c r="AA26" i="15" s="1"/>
  <c r="Z58" i="15"/>
  <c r="AA58" i="15" s="1"/>
  <c r="Z74" i="15"/>
  <c r="AA74" i="15" s="1"/>
  <c r="Z106" i="15"/>
  <c r="AA106" i="15" s="1"/>
  <c r="Z195" i="15"/>
  <c r="AA195" i="15" s="1"/>
  <c r="Z243" i="15"/>
  <c r="AA243" i="15" s="1"/>
  <c r="Z327" i="15"/>
  <c r="AA327" i="15" s="1"/>
  <c r="Z467" i="15"/>
  <c r="AA467" i="15" s="1"/>
  <c r="Z651" i="15"/>
  <c r="AA651" i="15" s="1"/>
  <c r="Z727" i="15"/>
  <c r="AA727" i="15" s="1"/>
  <c r="Z153" i="15"/>
  <c r="AA153" i="15" s="1"/>
  <c r="Z381" i="15"/>
  <c r="AA381" i="15" s="1"/>
  <c r="Z589" i="15"/>
  <c r="AA589" i="15" s="1"/>
  <c r="Z665" i="15"/>
  <c r="AA665" i="15" s="1"/>
  <c r="Z737" i="15"/>
  <c r="AA737" i="15" s="1"/>
  <c r="Z81" i="15"/>
  <c r="AA81" i="15" s="1"/>
  <c r="Z189" i="15"/>
  <c r="AA189" i="15" s="1"/>
  <c r="Z289" i="15"/>
  <c r="AA289" i="15" s="1"/>
  <c r="Z405" i="15"/>
  <c r="AA405" i="15" s="1"/>
  <c r="Z497" i="15"/>
  <c r="AA497" i="15" s="1"/>
  <c r="Z22" i="15"/>
  <c r="AA22" i="15" s="1"/>
  <c r="Z94" i="15"/>
  <c r="AA94" i="15" s="1"/>
  <c r="Z127" i="15"/>
  <c r="AA127" i="15" s="1"/>
  <c r="Z303" i="15"/>
  <c r="AA303" i="15" s="1"/>
  <c r="Z395" i="15"/>
  <c r="AA395" i="15" s="1"/>
  <c r="Z455" i="15"/>
  <c r="AA455" i="15" s="1"/>
  <c r="Z491" i="15"/>
  <c r="AA491" i="15" s="1"/>
  <c r="Z43" i="15"/>
  <c r="AA43" i="15" s="1"/>
  <c r="Z71" i="15"/>
  <c r="AA71" i="15" s="1"/>
  <c r="Z91" i="15"/>
  <c r="AA91" i="15" s="1"/>
  <c r="Z135" i="15"/>
  <c r="AA135" i="15" s="1"/>
  <c r="Z155" i="15"/>
  <c r="AA155" i="15" s="1"/>
  <c r="Z203" i="15"/>
  <c r="AA203" i="15" s="1"/>
  <c r="Z227" i="15"/>
  <c r="AA227" i="15" s="1"/>
  <c r="Z267" i="15"/>
  <c r="AA267" i="15" s="1"/>
  <c r="Z291" i="15"/>
  <c r="AA291" i="15" s="1"/>
  <c r="Z335" i="15"/>
  <c r="AA335" i="15" s="1"/>
  <c r="Z383" i="15"/>
  <c r="AA383" i="15" s="1"/>
  <c r="Z435" i="15"/>
  <c r="AA435" i="15" s="1"/>
  <c r="Z603" i="15"/>
  <c r="AA603" i="15" s="1"/>
  <c r="Z679" i="15"/>
  <c r="AA679" i="15" s="1"/>
  <c r="Z547" i="15"/>
  <c r="AA547" i="15" s="1"/>
  <c r="Z719" i="15"/>
  <c r="AA719" i="15" s="1"/>
  <c r="Z169" i="15"/>
  <c r="AA169" i="15" s="1"/>
  <c r="Z285" i="15"/>
  <c r="AA285" i="15" s="1"/>
  <c r="Z385" i="15"/>
  <c r="AA385" i="15" s="1"/>
  <c r="Z521" i="15"/>
  <c r="AA521" i="15" s="1"/>
  <c r="Z585" i="15"/>
  <c r="AA585" i="15" s="1"/>
  <c r="Z621" i="15"/>
  <c r="AA621" i="15" s="1"/>
  <c r="Z653" i="15"/>
  <c r="AA653" i="15" s="1"/>
  <c r="Z717" i="15"/>
  <c r="AA717" i="15" s="1"/>
  <c r="Z733" i="15"/>
  <c r="AA733" i="15" s="1"/>
  <c r="Z579" i="15"/>
  <c r="AA579" i="15" s="1"/>
  <c r="Z655" i="15"/>
  <c r="AA655" i="15" s="1"/>
  <c r="Z731" i="15"/>
  <c r="AA731" i="15" s="1"/>
  <c r="Z25" i="15"/>
  <c r="AA25" i="15" s="1"/>
  <c r="Z69" i="15"/>
  <c r="AA69" i="15" s="1"/>
  <c r="Z109" i="15"/>
  <c r="AA109" i="15" s="1"/>
  <c r="Z161" i="15"/>
  <c r="AA161" i="15" s="1"/>
  <c r="Z205" i="15"/>
  <c r="AA205" i="15" s="1"/>
  <c r="Z229" i="15"/>
  <c r="AA229" i="15" s="1"/>
  <c r="Z273" i="15"/>
  <c r="AA273" i="15" s="1"/>
  <c r="Z317" i="15"/>
  <c r="AA317" i="15" s="1"/>
  <c r="Z361" i="15"/>
  <c r="AA361" i="15" s="1"/>
  <c r="Z409" i="15"/>
  <c r="AA409" i="15" s="1"/>
  <c r="Z429" i="15"/>
  <c r="AA429" i="15" s="1"/>
  <c r="Z469" i="15"/>
  <c r="AA469" i="15" s="1"/>
  <c r="Z493" i="15"/>
  <c r="AA493" i="15" s="1"/>
  <c r="Z533" i="15"/>
  <c r="AA533" i="15" s="1"/>
  <c r="Z557" i="15"/>
  <c r="AA557" i="15" s="1"/>
  <c r="Z34" i="15"/>
  <c r="AA34" i="15" s="1"/>
  <c r="Z50" i="15"/>
  <c r="AA50" i="15" s="1"/>
  <c r="Z66" i="15"/>
  <c r="AA66" i="15" s="1"/>
  <c r="Z98" i="15"/>
  <c r="AA98" i="15" s="1"/>
  <c r="Z315" i="15"/>
  <c r="AA315" i="15" s="1"/>
  <c r="Z151" i="15"/>
  <c r="AA151" i="15" s="1"/>
  <c r="Z263" i="15"/>
  <c r="AA263" i="15" s="1"/>
  <c r="Z403" i="15"/>
  <c r="AA403" i="15" s="1"/>
  <c r="Z611" i="15"/>
  <c r="AA611" i="15" s="1"/>
  <c r="Z213" i="15"/>
  <c r="AA213" i="15" s="1"/>
  <c r="Z473" i="15"/>
  <c r="AA473" i="15" s="1"/>
  <c r="Z617" i="15"/>
  <c r="AA617" i="15" s="1"/>
  <c r="Z689" i="15"/>
  <c r="AA689" i="15" s="1"/>
  <c r="Z723" i="15"/>
  <c r="AA723" i="15" s="1"/>
  <c r="Z105" i="15"/>
  <c r="AA105" i="15" s="1"/>
  <c r="Z209" i="15"/>
  <c r="AA209" i="15" s="1"/>
  <c r="Z325" i="15"/>
  <c r="AA325" i="15" s="1"/>
  <c r="Z425" i="15"/>
  <c r="AA425" i="15" s="1"/>
  <c r="Z477" i="15"/>
  <c r="AA477" i="15" s="1"/>
  <c r="Z14" i="15"/>
  <c r="AA14" i="15" s="1"/>
  <c r="Z38" i="15"/>
  <c r="AA38" i="15" s="1"/>
  <c r="Z15" i="15"/>
  <c r="AA15" i="15" s="1"/>
  <c r="Z47" i="15"/>
  <c r="AA47" i="15" s="1"/>
  <c r="Z95" i="15"/>
  <c r="AA95" i="15" s="1"/>
  <c r="Z207" i="15"/>
  <c r="AA207" i="15" s="1"/>
  <c r="Z331" i="15"/>
  <c r="AA331" i="15" s="1"/>
  <c r="Z419" i="15"/>
  <c r="AA419" i="15" s="1"/>
  <c r="Z463" i="15"/>
  <c r="AA463" i="15" s="1"/>
  <c r="Z483" i="15"/>
  <c r="AA483" i="15" s="1"/>
  <c r="Z499" i="15"/>
  <c r="AA499" i="15" s="1"/>
  <c r="Z27" i="15"/>
  <c r="AA27" i="15" s="1"/>
  <c r="Z79" i="15"/>
  <c r="AA79" i="15" s="1"/>
  <c r="Z123" i="15"/>
  <c r="AA123" i="15" s="1"/>
  <c r="Z147" i="15"/>
  <c r="AA147" i="15" s="1"/>
  <c r="Z215" i="15"/>
  <c r="AA215" i="15" s="1"/>
  <c r="Z259" i="15"/>
  <c r="AA259" i="15" s="1"/>
  <c r="Z323" i="15"/>
  <c r="AA323" i="15" s="1"/>
  <c r="Z399" i="15"/>
  <c r="AA399" i="15" s="1"/>
  <c r="Z539" i="15"/>
  <c r="AA539" i="15" s="1"/>
  <c r="Z623" i="15"/>
  <c r="AA623" i="15" s="1"/>
  <c r="Z699" i="15"/>
  <c r="AA699" i="15" s="1"/>
  <c r="Z671" i="15"/>
  <c r="AA671" i="15" s="1"/>
  <c r="Z33" i="15"/>
  <c r="AA33" i="15" s="1"/>
  <c r="Z145" i="15"/>
  <c r="AA145" i="15" s="1"/>
  <c r="Z257" i="15"/>
  <c r="AA257" i="15" s="1"/>
  <c r="Z365" i="15"/>
  <c r="AA365" i="15" s="1"/>
  <c r="Z549" i="15"/>
  <c r="AA549" i="15" s="1"/>
  <c r="Z593" i="15"/>
  <c r="AA593" i="15" s="1"/>
  <c r="Z645" i="15"/>
  <c r="AA645" i="15" s="1"/>
  <c r="Z661" i="15"/>
  <c r="AA661" i="15" s="1"/>
  <c r="Z693" i="15"/>
  <c r="AA693" i="15" s="1"/>
  <c r="Z725" i="15"/>
  <c r="AA725" i="15" s="1"/>
  <c r="Z599" i="15"/>
  <c r="AA599" i="15" s="1"/>
  <c r="Z635" i="15"/>
  <c r="AA635" i="15" s="1"/>
  <c r="Z711" i="15"/>
  <c r="AA711" i="15" s="1"/>
  <c r="Z37" i="15"/>
  <c r="AA37" i="15" s="1"/>
  <c r="Z77" i="15"/>
  <c r="AA77" i="15" s="1"/>
  <c r="Z121" i="15"/>
  <c r="AA121" i="15" s="1"/>
  <c r="Z173" i="15"/>
  <c r="AA173" i="15" s="1"/>
  <c r="Z217" i="15"/>
  <c r="AA217" i="15" s="1"/>
  <c r="Z261" i="15"/>
  <c r="AA261" i="15" s="1"/>
  <c r="Z305" i="15"/>
  <c r="AA305" i="15" s="1"/>
  <c r="Z329" i="15"/>
  <c r="AA329" i="15" s="1"/>
  <c r="Z397" i="15"/>
  <c r="AA397" i="15" s="1"/>
  <c r="Z421" i="15"/>
  <c r="AA421" i="15" s="1"/>
  <c r="Z461" i="15"/>
  <c r="AA461" i="15" s="1"/>
  <c r="Z501" i="15"/>
  <c r="AA501" i="15" s="1"/>
  <c r="Z545" i="15"/>
  <c r="AA545" i="15" s="1"/>
  <c r="Z42" i="15"/>
  <c r="AA42" i="15" s="1"/>
  <c r="Z90" i="15"/>
  <c r="AA90" i="15" s="1"/>
  <c r="Z283" i="15"/>
  <c r="AA283" i="15" s="1"/>
  <c r="Z379" i="15"/>
  <c r="AA379" i="15" s="1"/>
  <c r="Z575" i="15"/>
  <c r="AA575" i="15" s="1"/>
  <c r="Z49" i="15"/>
  <c r="AA49" i="15" s="1"/>
  <c r="Z269" i="15"/>
  <c r="AA269" i="15" s="1"/>
  <c r="Z537" i="15"/>
  <c r="AA537" i="15" s="1"/>
  <c r="Z633" i="15"/>
  <c r="AA633" i="15" s="1"/>
  <c r="Z705" i="15"/>
  <c r="AA705" i="15" s="1"/>
  <c r="Z41" i="15"/>
  <c r="AA41" i="15" s="1"/>
  <c r="Z141" i="15"/>
  <c r="AA141" i="15" s="1"/>
  <c r="Z245" i="15"/>
  <c r="AA245" i="15" s="1"/>
  <c r="Z345" i="15"/>
  <c r="AA345" i="15" s="1"/>
  <c r="Z445" i="15"/>
  <c r="AA445" i="15" s="1"/>
  <c r="Z541" i="15"/>
  <c r="AA541" i="15" s="1"/>
  <c r="Z62" i="15"/>
  <c r="AA62" i="15" s="1"/>
  <c r="Z31" i="15"/>
  <c r="AA31" i="15" s="1"/>
  <c r="Z67" i="15"/>
  <c r="AA67" i="15" s="1"/>
  <c r="Z187" i="15"/>
  <c r="AA187" i="15" s="1"/>
  <c r="Z239" i="15"/>
  <c r="AA239" i="15" s="1"/>
  <c r="Z355" i="15"/>
  <c r="AA355" i="15" s="1"/>
  <c r="Z439" i="15"/>
  <c r="AA439" i="15" s="1"/>
  <c r="Z475" i="15"/>
  <c r="AA475" i="15" s="1"/>
  <c r="Z507" i="15"/>
  <c r="AA507" i="15" s="1"/>
  <c r="Z523" i="15"/>
  <c r="AA523" i="15" s="1"/>
  <c r="Z115" i="15"/>
  <c r="AA115" i="15" s="1"/>
  <c r="Z179" i="15"/>
  <c r="AA179" i="15" s="1"/>
  <c r="Z247" i="15"/>
  <c r="AA247" i="15" s="1"/>
  <c r="Z311" i="15"/>
  <c r="AA311" i="15" s="1"/>
  <c r="Z359" i="15"/>
  <c r="AA359" i="15" s="1"/>
  <c r="Z411" i="15"/>
  <c r="AA411" i="15" s="1"/>
  <c r="Z563" i="15"/>
  <c r="AA563" i="15" s="1"/>
  <c r="Z639" i="15"/>
  <c r="AA639" i="15" s="1"/>
  <c r="Z715" i="15"/>
  <c r="AA715" i="15" s="1"/>
  <c r="Z619" i="15"/>
  <c r="AA619" i="15" s="1"/>
  <c r="Z65" i="15"/>
  <c r="AA65" i="15" s="1"/>
  <c r="Z129" i="15"/>
  <c r="AA129" i="15" s="1"/>
  <c r="Z225" i="15"/>
  <c r="AA225" i="15" s="1"/>
  <c r="Z337" i="15"/>
  <c r="AA337" i="15" s="1"/>
  <c r="Z457" i="15"/>
  <c r="AA457" i="15" s="1"/>
  <c r="Z569" i="15"/>
  <c r="AA569" i="15" s="1"/>
  <c r="Z605" i="15"/>
  <c r="AA605" i="15" s="1"/>
  <c r="Z637" i="15"/>
  <c r="AA637" i="15" s="1"/>
  <c r="Z669" i="15"/>
  <c r="AA669" i="15" s="1"/>
  <c r="Z685" i="15"/>
  <c r="AA685" i="15" s="1"/>
  <c r="Z701" i="15"/>
  <c r="AA701" i="15" s="1"/>
  <c r="Z535" i="15"/>
  <c r="AA535" i="15" s="1"/>
  <c r="Z615" i="15"/>
  <c r="AA615" i="15" s="1"/>
  <c r="Z695" i="15"/>
  <c r="AA695" i="15" s="1"/>
  <c r="Z45" i="15"/>
  <c r="AA45" i="15" s="1"/>
  <c r="Z89" i="15"/>
  <c r="AA89" i="15" s="1"/>
  <c r="Z133" i="15"/>
  <c r="AA133" i="15" s="1"/>
  <c r="Z185" i="15"/>
  <c r="AA185" i="15" s="1"/>
  <c r="Z249" i="15"/>
  <c r="AA249" i="15" s="1"/>
  <c r="Z293" i="15"/>
  <c r="AA293" i="15" s="1"/>
  <c r="Z341" i="15"/>
  <c r="AA341" i="15" s="1"/>
  <c r="Z389" i="15"/>
  <c r="AA389" i="15" s="1"/>
  <c r="Z449" i="15"/>
  <c r="AA449" i="15" s="1"/>
  <c r="Z513" i="15"/>
  <c r="AA513" i="15" s="1"/>
  <c r="Z18" i="15"/>
  <c r="AA18" i="15" s="1"/>
  <c r="Z82" i="15"/>
  <c r="AA82" i="15" s="1"/>
  <c r="Z137" i="15"/>
  <c r="AA137" i="15" s="1"/>
  <c r="Z609" i="15"/>
  <c r="AA609" i="15" s="1"/>
  <c r="Z543" i="15"/>
  <c r="AA543" i="15" s="1"/>
  <c r="Z683" i="15"/>
  <c r="AA683" i="15" s="1"/>
  <c r="Z113" i="15"/>
  <c r="AA113" i="15" s="1"/>
  <c r="Z301" i="15"/>
  <c r="AA301" i="15" s="1"/>
  <c r="Z465" i="15"/>
  <c r="AA465" i="15" s="1"/>
  <c r="Z46" i="15"/>
  <c r="AA46" i="15" s="1"/>
  <c r="Z39" i="15"/>
  <c r="AA39" i="15" s="1"/>
  <c r="Z83" i="15"/>
  <c r="AA83" i="15" s="1"/>
  <c r="Z139" i="15"/>
  <c r="AA139" i="15" s="1"/>
  <c r="Z199" i="15"/>
  <c r="AA199" i="15" s="1"/>
  <c r="Z255" i="15"/>
  <c r="AA255" i="15" s="1"/>
  <c r="Z319" i="15"/>
  <c r="AA319" i="15" s="1"/>
  <c r="Z363" i="15"/>
  <c r="AA363" i="15" s="1"/>
  <c r="Z407" i="15"/>
  <c r="AA407" i="15" s="1"/>
  <c r="Z443" i="15"/>
  <c r="AA443" i="15" s="1"/>
  <c r="Z459" i="15"/>
  <c r="AA459" i="15" s="1"/>
  <c r="Z479" i="15"/>
  <c r="AA479" i="15" s="1"/>
  <c r="Z495" i="15"/>
  <c r="AA495" i="15" s="1"/>
  <c r="Z511" i="15"/>
  <c r="AA511" i="15" s="1"/>
  <c r="Z19" i="15"/>
  <c r="AA19" i="15" s="1"/>
  <c r="Z51" i="15"/>
  <c r="AA51" i="15" s="1"/>
  <c r="Z75" i="15"/>
  <c r="AA75" i="15" s="1"/>
  <c r="Z99" i="15"/>
  <c r="AA99" i="15" s="1"/>
  <c r="Z119" i="15"/>
  <c r="AA119" i="15" s="1"/>
  <c r="Z143" i="15"/>
  <c r="AA143" i="15" s="1"/>
  <c r="Z175" i="15"/>
  <c r="AA175" i="15" s="1"/>
  <c r="Z211" i="15"/>
  <c r="AA211" i="15" s="1"/>
  <c r="Z251" i="15"/>
  <c r="AA251" i="15" s="1"/>
  <c r="Z295" i="15"/>
  <c r="AA295" i="15" s="1"/>
  <c r="Z339" i="15"/>
  <c r="AA339" i="15" s="1"/>
  <c r="Z391" i="15"/>
  <c r="AA391" i="15" s="1"/>
  <c r="Z427" i="15"/>
  <c r="AA427" i="15" s="1"/>
  <c r="Z595" i="15"/>
  <c r="AA595" i="15" s="1"/>
  <c r="Z667" i="15"/>
  <c r="AA667" i="15" s="1"/>
  <c r="Z743" i="15"/>
  <c r="AA743" i="15" s="1"/>
  <c r="Z591" i="15"/>
  <c r="AA591" i="15" s="1"/>
  <c r="Z691" i="15"/>
  <c r="AA691" i="15" s="1"/>
  <c r="Z85" i="15"/>
  <c r="AA85" i="15" s="1"/>
  <c r="Z241" i="15"/>
  <c r="AA241" i="15" s="1"/>
  <c r="Z353" i="15"/>
  <c r="AA353" i="15" s="1"/>
  <c r="Z505" i="15"/>
  <c r="AA505" i="15" s="1"/>
  <c r="Z581" i="15"/>
  <c r="AA581" i="15" s="1"/>
  <c r="Z625" i="15"/>
  <c r="AA625" i="15" s="1"/>
  <c r="Z657" i="15"/>
  <c r="AA657" i="15" s="1"/>
  <c r="Z697" i="15"/>
  <c r="AA697" i="15" s="1"/>
  <c r="Z729" i="15"/>
  <c r="AA729" i="15" s="1"/>
  <c r="Z571" i="15"/>
  <c r="AA571" i="15" s="1"/>
  <c r="Z627" i="15"/>
  <c r="AA627" i="15" s="1"/>
  <c r="Z663" i="15"/>
  <c r="AA663" i="15" s="1"/>
  <c r="Z739" i="15"/>
  <c r="AA739" i="15" s="1"/>
  <c r="Z53" i="15"/>
  <c r="AA53" i="15" s="1"/>
  <c r="Z93" i="15"/>
  <c r="AA93" i="15" s="1"/>
  <c r="Z157" i="15"/>
  <c r="AA157" i="15" s="1"/>
  <c r="Z201" i="15"/>
  <c r="AA201" i="15" s="1"/>
  <c r="Z253" i="15"/>
  <c r="AA253" i="15" s="1"/>
  <c r="Z309" i="15"/>
  <c r="AA309" i="15" s="1"/>
  <c r="Z357" i="15"/>
  <c r="AA357" i="15" s="1"/>
  <c r="Z413" i="15"/>
  <c r="AA413" i="15" s="1"/>
  <c r="Z509" i="15"/>
  <c r="AA509" i="15" s="1"/>
  <c r="Z561" i="15"/>
  <c r="AA561" i="15" s="1"/>
  <c r="Z54" i="15"/>
  <c r="AA54" i="15" s="1"/>
  <c r="Z86" i="15"/>
  <c r="AA86" i="15" s="1"/>
  <c r="Z12" i="15"/>
  <c r="AC823" i="15"/>
  <c r="I828" i="15" s="1"/>
  <c r="J828" i="15" s="1"/>
  <c r="E54" i="22"/>
  <c r="AA12" i="15" l="1"/>
  <c r="AA823" i="15" s="1"/>
  <c r="I827" i="15" s="1"/>
  <c r="J827" i="15" s="1"/>
  <c r="Z823" i="15"/>
  <c r="D19" i="17"/>
  <c r="N19" i="15" l="1"/>
  <c r="E21" i="22"/>
  <c r="G18" i="22" s="1"/>
  <c r="I27" i="22" s="1"/>
  <c r="K27" i="22" l="1"/>
  <c r="I36" i="22"/>
  <c r="K36" i="22" s="1"/>
  <c r="N20" i="15"/>
  <c r="D9" i="26"/>
  <c r="E30" i="22"/>
  <c r="G20" i="22"/>
  <c r="G19" i="22"/>
  <c r="I28" i="22" s="1"/>
  <c r="G81" i="22" l="1"/>
  <c r="K28" i="22"/>
  <c r="K45" i="22" s="1"/>
  <c r="I37" i="22"/>
  <c r="G37" i="22"/>
  <c r="D13" i="26"/>
  <c r="D14" i="26"/>
  <c r="F9" i="26"/>
  <c r="G54" i="22"/>
  <c r="I30" i="22"/>
  <c r="G56" i="22"/>
  <c r="I56" i="22" s="1"/>
  <c r="G55" i="22"/>
  <c r="G21" i="22"/>
  <c r="G30" i="22"/>
  <c r="D7" i="16" s="1"/>
  <c r="E55" i="22" l="1"/>
  <c r="E57" i="22" s="1"/>
  <c r="G39" i="22"/>
  <c r="D6" i="16" s="1"/>
  <c r="K37" i="22"/>
  <c r="K39" i="22" s="1"/>
  <c r="F13" i="26"/>
  <c r="I13" i="26" s="1"/>
  <c r="F12" i="26"/>
  <c r="F14" i="26"/>
  <c r="D15" i="26"/>
  <c r="K46" i="22"/>
  <c r="K30" i="22"/>
  <c r="I39" i="22"/>
  <c r="I54" i="22"/>
  <c r="G60" i="22" s="1"/>
  <c r="G57" i="22"/>
  <c r="F15" i="26" l="1"/>
  <c r="I55" i="22"/>
  <c r="K60" i="22" s="1"/>
  <c r="K48" i="22"/>
  <c r="I57" i="22" l="1"/>
  <c r="K62" i="22"/>
  <c r="K64" i="22" s="1"/>
  <c r="G67" i="22"/>
  <c r="G9" i="26" l="1"/>
  <c r="G12" i="26" s="1"/>
  <c r="G84" i="22"/>
  <c r="G61" i="22"/>
  <c r="G62" i="22" s="1"/>
  <c r="G14" i="26" l="1"/>
  <c r="G15" i="26" s="1"/>
  <c r="I12" i="26"/>
  <c r="G64" i="22"/>
  <c r="G65" i="22" s="1"/>
  <c r="G68" i="22" l="1"/>
  <c r="G69" i="22" s="1"/>
  <c r="B11" i="17" l="1"/>
  <c r="C8" i="17" l="1"/>
  <c r="C11" i="17" l="1"/>
  <c r="D8" i="17" l="1"/>
  <c r="D11" i="17" l="1"/>
  <c r="D8" i="16" l="1"/>
  <c r="D12" i="16" s="1"/>
  <c r="G79" i="22" l="1"/>
  <c r="G86" i="22" s="1"/>
  <c r="H9" i="26"/>
  <c r="H14" i="26" l="1"/>
  <c r="I9" i="26"/>
  <c r="H15" i="26" l="1"/>
  <c r="I14" i="26"/>
  <c r="I15" i="26" s="1"/>
  <c r="I18" i="26" s="1"/>
  <c r="I20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Cano, Don</author>
  </authors>
  <commentList>
    <comment ref="C12" authorId="0" shapeId="0" xr:uid="{6DD0FF11-83F7-4433-B795-507A40029AC3}">
      <text>
        <r>
          <rPr>
            <sz val="9"/>
            <color indexed="81"/>
            <rFont val="Tahoma"/>
            <family val="2"/>
          </rPr>
          <t>Source: PG&amp;E May 1, 2018 Letter:
GTP36700/ FERC Acct 367 Mains: Accrual Rate is 2.06%</t>
        </r>
      </text>
    </comment>
    <comment ref="C13" authorId="0" shapeId="0" xr:uid="{E18A472D-A6DD-4EE2-94AB-73FB3B169957}">
      <text>
        <r>
          <rPr>
            <sz val="9"/>
            <color indexed="81"/>
            <rFont val="Tahoma"/>
            <family val="2"/>
          </rPr>
          <t>Source: Estimate 2019/2020 Property Tax Factor</t>
        </r>
      </text>
    </comment>
    <comment ref="C14" authorId="0" shapeId="0" xr:uid="{70A5DF28-BC7B-456F-AC1E-AAECF2638F46}">
      <text>
        <r>
          <rPr>
            <sz val="9"/>
            <color indexed="81"/>
            <rFont val="Tahoma"/>
            <family val="2"/>
          </rPr>
          <t>Source: 2019 Pre-Tax Cost of Capital</t>
        </r>
      </text>
    </comment>
    <comment ref="C18" authorId="0" shapeId="0" xr:uid="{59BEA5DC-F31B-4D5B-82D3-2BD314FFBAC0}">
      <text>
        <r>
          <rPr>
            <sz val="9"/>
            <color indexed="81"/>
            <rFont val="Tahoma"/>
            <family val="2"/>
          </rPr>
          <t>Source: Adopted 2017 GRC for the Year 2019 - RF&amp;U, Gas Expense factor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Riojas, Nancy</author>
  </authors>
  <commentList>
    <comment ref="Q9" authorId="0" shapeId="0" xr:uid="{7966034B-EAF3-4E51-93E6-0D152C5FD7CE}">
      <text>
        <r>
          <rPr>
            <b/>
            <sz val="9"/>
            <color indexed="81"/>
            <rFont val="Tahoma"/>
            <family val="2"/>
          </rPr>
          <t>Used 25% as the majority of acres.</t>
        </r>
      </text>
    </comment>
  </commentList>
</comments>
</file>

<file path=xl/sharedStrings.xml><?xml version="1.0" encoding="utf-8"?>
<sst xmlns="http://schemas.openxmlformats.org/spreadsheetml/2006/main" count="6393" uniqueCount="411">
  <si>
    <t>PACIFIC GAS AND ELECTRIC COMPANY</t>
  </si>
  <si>
    <t>(DOLLARS)</t>
  </si>
  <si>
    <t>SALES PROCEEDS</t>
  </si>
  <si>
    <t>Sales Price</t>
  </si>
  <si>
    <t>Net Sale Proceeds</t>
  </si>
  <si>
    <t>ALLOCATION OF SALES PROCEEDS BASED ON THE HISTORICAL COST OF PROPERTY</t>
  </si>
  <si>
    <t>Historical</t>
  </si>
  <si>
    <t>Proportional</t>
  </si>
  <si>
    <t>Cost</t>
  </si>
  <si>
    <t>%</t>
  </si>
  <si>
    <t>Non-Depreciable Property (Land)</t>
  </si>
  <si>
    <t>Depreciable Property</t>
  </si>
  <si>
    <t>CWIP</t>
  </si>
  <si>
    <t>Net</t>
  </si>
  <si>
    <t>Sales</t>
  </si>
  <si>
    <t>Book Value</t>
  </si>
  <si>
    <t>Proceeds</t>
  </si>
  <si>
    <t>TAXES ON PROPERTY</t>
  </si>
  <si>
    <t>Tax Value</t>
  </si>
  <si>
    <t>Gain/ (Loss)</t>
  </si>
  <si>
    <t>RATE BASE CHANGES</t>
  </si>
  <si>
    <t>Reduction to Gross Plant</t>
  </si>
  <si>
    <t xml:space="preserve">Reduction to Depreciation Reserve (depreciation reserve is </t>
  </si>
  <si>
    <t xml:space="preserve">   reduced by the historical cost of depreciable property)</t>
  </si>
  <si>
    <t>Property Sale Proceeds credited to Depreciation Reserve</t>
  </si>
  <si>
    <t>a</t>
  </si>
  <si>
    <t>b</t>
  </si>
  <si>
    <t>d</t>
  </si>
  <si>
    <t>Tax Rate</t>
  </si>
  <si>
    <t>Asset Class</t>
  </si>
  <si>
    <t>Overall Result</t>
  </si>
  <si>
    <t>Beginning Rate Base</t>
  </si>
  <si>
    <t>Land Identifier</t>
  </si>
  <si>
    <t>B</t>
  </si>
  <si>
    <t>D</t>
  </si>
  <si>
    <t>Pre-Tax</t>
  </si>
  <si>
    <t>Gain/(Loss)</t>
  </si>
  <si>
    <t>Other Depreciable</t>
  </si>
  <si>
    <t xml:space="preserve">Land </t>
  </si>
  <si>
    <t>Assets</t>
  </si>
  <si>
    <t>(Non-Depreciable)</t>
  </si>
  <si>
    <t>Allocation</t>
  </si>
  <si>
    <t>Ratepayers</t>
  </si>
  <si>
    <t>Shareholder</t>
  </si>
  <si>
    <t>Total Gain/(Loss) Allocation</t>
  </si>
  <si>
    <t>Totals</t>
  </si>
  <si>
    <t>Taxable Gain/(Loss)</t>
  </si>
  <si>
    <t>Distribution to Ratepayer (Tax Deduction to PG&amp;E)</t>
  </si>
  <si>
    <t>Net Taxable Gain/(Loss)</t>
  </si>
  <si>
    <t>c=a-b</t>
  </si>
  <si>
    <t xml:space="preserve">Net Federal and State Income Tax </t>
  </si>
  <si>
    <t>e=c*d</t>
  </si>
  <si>
    <t>Net After Tax Gain/(Loss)</t>
  </si>
  <si>
    <t>f=a-e</t>
  </si>
  <si>
    <t>Ratepayers Allocation</t>
  </si>
  <si>
    <t>g=f*67%</t>
  </si>
  <si>
    <t>Shareholder Allocation</t>
  </si>
  <si>
    <t>h=f*33%</t>
  </si>
  <si>
    <t>j=g+h+i</t>
  </si>
  <si>
    <t>(Sales proceeds benefit to customers)</t>
  </si>
  <si>
    <t>Reduction to Rate Base</t>
  </si>
  <si>
    <t>Asset Location</t>
  </si>
  <si>
    <t>C</t>
  </si>
  <si>
    <t>Land</t>
  </si>
  <si>
    <t>RP</t>
  </si>
  <si>
    <t>Main Asset Text</t>
  </si>
  <si>
    <t>Quantity
JUN 2018</t>
  </si>
  <si>
    <t>Book Cost ($) 
JUN 2018</t>
  </si>
  <si>
    <t>Allocated Reserve ($)
JUN 2018</t>
  </si>
  <si>
    <t>Net book Value ($)
JUN 2018</t>
  </si>
  <si>
    <t>EDP36001</t>
  </si>
  <si>
    <t>Distbn Plant: Land</t>
  </si>
  <si>
    <t>ESF31001</t>
  </si>
  <si>
    <t>Prod Fossil: Land</t>
  </si>
  <si>
    <t>135-40-6A-1</t>
  </si>
  <si>
    <t>10042 Morro Bay Common 040-San Luis Obispo County</t>
  </si>
  <si>
    <t>135-40-9-2</t>
  </si>
  <si>
    <t>-R/W Elec</t>
  </si>
  <si>
    <t>ETP35001</t>
  </si>
  <si>
    <t>Trans Plant: Land</t>
  </si>
  <si>
    <t>135-40-26-1</t>
  </si>
  <si>
    <t>10928 TSM&amp;C Transmission Line Supvr Pismo 040-San Luis Obisp</t>
  </si>
  <si>
    <t>LINE 0569 DIABLO-GATES #1  LAND</t>
  </si>
  <si>
    <t>135-40-36-2</t>
  </si>
  <si>
    <t>135-40-46-2</t>
  </si>
  <si>
    <t>10918 TSM&amp;C Trans Sub Pismo Beach 040-San Luis Obispo County</t>
  </si>
  <si>
    <t>MORRO BAY PP LAND</t>
  </si>
  <si>
    <t>GTP36511</t>
  </si>
  <si>
    <t>135-40-18-2</t>
  </si>
  <si>
    <t>10200 Local Transmission Pipeline 040-San Luis Obispo County</t>
  </si>
  <si>
    <t>R/W GAS-MAIN 306</t>
  </si>
  <si>
    <t>Component</t>
  </si>
  <si>
    <t>Asset Location – Minor Location</t>
  </si>
  <si>
    <t>GTP36700</t>
  </si>
  <si>
    <t>Trans Plant: Mains</t>
  </si>
  <si>
    <t>Main, Transmission Steel 10 In.</t>
  </si>
  <si>
    <t>Main 306</t>
  </si>
  <si>
    <t>Main, Transmission Steel 12 In.</t>
  </si>
  <si>
    <t>10200 Local Transmission Pipeline 016-Kings County-Main 306</t>
  </si>
  <si>
    <t>10201 Line 300 from Topock to Panochi 016-Kings County-Main</t>
  </si>
  <si>
    <t>10202 Kettleman Compressor Station 016-Kings County-Main 306</t>
  </si>
  <si>
    <t>10942 Gas Gathering - Line of Business 016-Kings County-Main</t>
  </si>
  <si>
    <t>Main, Transmission Steel 16 In.</t>
  </si>
  <si>
    <t>Main, Transmission Steel 2 In.</t>
  </si>
  <si>
    <t>Main, Transmission Steel 20 In.</t>
  </si>
  <si>
    <t>10200 Local Transmission Pipeline 027-Monterey County-Main 3</t>
  </si>
  <si>
    <t>Main, Transmission Steel 24 In.</t>
  </si>
  <si>
    <t>Main, Transmission Steel 30 In.</t>
  </si>
  <si>
    <t>Main, Transmission Steel 4 In.</t>
  </si>
  <si>
    <t>Main, Transmission Steel 8 In.</t>
  </si>
  <si>
    <t>Non-Unitized</t>
  </si>
  <si>
    <t>GTP36703</t>
  </si>
  <si>
    <t>Trans Plant: Mains (PSEP)</t>
  </si>
  <si>
    <t>Net Book Value Report</t>
  </si>
  <si>
    <t>Line 306</t>
  </si>
  <si>
    <t>Gas Transmission Line Sale</t>
  </si>
  <si>
    <t>Vintage</t>
  </si>
  <si>
    <t>1981</t>
  </si>
  <si>
    <t>1954</t>
  </si>
  <si>
    <t>1962</t>
  </si>
  <si>
    <t>1967</t>
  </si>
  <si>
    <t>1969</t>
  </si>
  <si>
    <t>1971</t>
  </si>
  <si>
    <t>1972</t>
  </si>
  <si>
    <t>1973</t>
  </si>
  <si>
    <t>1974</t>
  </si>
  <si>
    <t>1977</t>
  </si>
  <si>
    <t>1979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</si>
  <si>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</si>
  <si>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</si>
  <si>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</si>
  <si>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</si>
  <si>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</si>
  <si>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</si>
  <si>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</si>
  <si>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</si>
  <si>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</si>
  <si>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1993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</si>
  <si>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</si>
  <si>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</si>
  <si>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</si>
  <si>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</si>
  <si>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</si>
  <si>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</si>
  <si>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</si>
  <si>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</si>
  <si>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</si>
  <si>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</si>
  <si>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2006</t>
  </si>
  <si>
    <t>2007</t>
  </si>
  <si>
    <t>2008</t>
  </si>
  <si>
    <t>2009</t>
  </si>
  <si>
    <t>2010</t>
  </si>
  <si>
    <t>1958</t>
  </si>
  <si>
    <t>1960</t>
  </si>
  <si>
    <t>1968</t>
  </si>
  <si>
    <t>1970</t>
  </si>
  <si>
    <t>1978</t>
  </si>
  <si>
    <t>1980</t>
  </si>
  <si>
    <t>1989</t>
  </si>
  <si>
    <t>1992</t>
  </si>
  <si>
    <t>2005</t>
  </si>
  <si>
    <t>1949</t>
  </si>
  <si>
    <t>1950</t>
  </si>
  <si>
    <t>1951</t>
  </si>
  <si>
    <t>1952</t>
  </si>
  <si>
    <t>1953</t>
  </si>
  <si>
    <t>1956</t>
  </si>
  <si>
    <t>1957</t>
  </si>
  <si>
    <t>1959</t>
  </si>
  <si>
    <t>1961</t>
  </si>
  <si>
    <t>1964</t>
  </si>
  <si>
    <t>1965</t>
  </si>
  <si>
    <t>1966</t>
  </si>
  <si>
    <t>1975</t>
  </si>
  <si>
    <t>1976</t>
  </si>
  <si>
    <t>2011</t>
  </si>
  <si>
    <t>1929</t>
  </si>
  <si>
    <t>1930</t>
  </si>
  <si>
    <t>1931</t>
  </si>
  <si>
    <t>1935</t>
  </si>
  <si>
    <t>1937</t>
  </si>
  <si>
    <t>1938</t>
  </si>
  <si>
    <t>1941</t>
  </si>
  <si>
    <t>1942</t>
  </si>
  <si>
    <t>1943</t>
  </si>
  <si>
    <t>1945</t>
  </si>
  <si>
    <t>1955</t>
  </si>
  <si>
    <t>1963</t>
  </si>
  <si>
    <t>2012</t>
  </si>
  <si>
    <t>2013</t>
  </si>
  <si>
    <t>2014</t>
  </si>
  <si>
    <t>2017</t>
  </si>
  <si>
    <t>2018</t>
  </si>
  <si>
    <t>2015</t>
  </si>
  <si>
    <t>Federal</t>
  </si>
  <si>
    <t>Tax Basis</t>
  </si>
  <si>
    <t>+</t>
  </si>
  <si>
    <t>Book Basis</t>
  </si>
  <si>
    <t>-</t>
  </si>
  <si>
    <t>c</t>
  </si>
  <si>
    <t>Deferred Tax Liability</t>
  </si>
  <si>
    <t>1. To offset the tax impact of book reserve.</t>
  </si>
  <si>
    <t>Depreciable Property and CWIP</t>
  </si>
  <si>
    <t>Reversal of Deferred Tax Liability</t>
  </si>
  <si>
    <t>TAX GAIN/(LOSS) ON SALE</t>
  </si>
  <si>
    <t>B1</t>
  </si>
  <si>
    <t>Asset ID</t>
  </si>
  <si>
    <t>Total</t>
  </si>
  <si>
    <t>Check</t>
  </si>
  <si>
    <t>Sum (1) =</t>
  </si>
  <si>
    <t>Sum (2) =</t>
  </si>
  <si>
    <t>Sum (3) =</t>
  </si>
  <si>
    <t>A/D</t>
  </si>
  <si>
    <t>NBV</t>
  </si>
  <si>
    <t>Reserve</t>
  </si>
  <si>
    <t>Gross Plant</t>
  </si>
  <si>
    <t>Plant Balances 
Tax Basis</t>
  </si>
  <si>
    <t>FED Bonus %</t>
  </si>
  <si>
    <t>Bonus Eligibility</t>
  </si>
  <si>
    <t>FED Bonus Amount</t>
  </si>
  <si>
    <t>Tax Age</t>
  </si>
  <si>
    <t>Tax Depr Eligibility</t>
  </si>
  <si>
    <t>FED Reg Tax Depr Rate</t>
  </si>
  <si>
    <t>FED Regular Tax Depr</t>
  </si>
  <si>
    <t>FED Total Tax Depr</t>
  </si>
  <si>
    <t>CA Reg Tax Depr Rate</t>
  </si>
  <si>
    <t>CA Regular Tax Depr</t>
  </si>
  <si>
    <t>Plant Balance 
Book Basis</t>
  </si>
  <si>
    <t>Asset Class Description</t>
  </si>
  <si>
    <t>GLC</t>
  </si>
  <si>
    <t>FED</t>
  </si>
  <si>
    <t>CA</t>
  </si>
  <si>
    <t>Depr Y/N</t>
  </si>
  <si>
    <t>Bonus Y/N</t>
  </si>
  <si>
    <t>NONE</t>
  </si>
  <si>
    <t>L306</t>
  </si>
  <si>
    <t>ETP35302</t>
  </si>
  <si>
    <t>Trans Plant: Step Up Transformers</t>
  </si>
  <si>
    <t>MACRS 15</t>
  </si>
  <si>
    <t>ADR SYD 30</t>
  </si>
  <si>
    <t>ADR SYD 22</t>
  </si>
  <si>
    <t>VINT</t>
  </si>
  <si>
    <t>BONUS</t>
  </si>
  <si>
    <t>Assume Fully Depreciated FED/CA</t>
  </si>
  <si>
    <t>ED-MACRS 20</t>
  </si>
  <si>
    <t>ET-MACRS 20</t>
  </si>
  <si>
    <t>ET-MACRS 15</t>
  </si>
  <si>
    <t>ANNUAL RATES</t>
  </si>
  <si>
    <t>Tax Age--&gt;</t>
  </si>
  <si>
    <t>Tax Life</t>
  </si>
  <si>
    <t>M200</t>
  </si>
  <si>
    <t>M150</t>
  </si>
  <si>
    <t>MSTL</t>
  </si>
  <si>
    <t>California</t>
  </si>
  <si>
    <t>R200</t>
  </si>
  <si>
    <t>Land Rts.</t>
  </si>
  <si>
    <t>SL MISC 46</t>
  </si>
  <si>
    <t>SL MISC 84</t>
  </si>
  <si>
    <t>CUMULATIVE RATES</t>
  </si>
  <si>
    <t>Depreciable; bonus eligible</t>
  </si>
  <si>
    <t>A</t>
  </si>
  <si>
    <t>D=A*B*C</t>
  </si>
  <si>
    <t>F</t>
  </si>
  <si>
    <t>G</t>
  </si>
  <si>
    <t>J</t>
  </si>
  <si>
    <t>I=D+F</t>
  </si>
  <si>
    <t>K=A*J</t>
  </si>
  <si>
    <t xml:space="preserve">TAX DEPRECIATION CALCULATION </t>
  </si>
  <si>
    <t>L</t>
  </si>
  <si>
    <t>M</t>
  </si>
  <si>
    <t>N</t>
  </si>
  <si>
    <t xml:space="preserve">1/2 2018 Fed Depr. </t>
  </si>
  <si>
    <t>2018 Fed Depr. Rate</t>
  </si>
  <si>
    <t>O</t>
  </si>
  <si>
    <t>P</t>
  </si>
  <si>
    <t>Q</t>
  </si>
  <si>
    <t>2018 CA Depr. Rate</t>
  </si>
  <si>
    <t xml:space="preserve">1/2 2018 CA Depr. </t>
  </si>
  <si>
    <t>Depreciable Assets; bonus eligible</t>
  </si>
  <si>
    <t>Tax A/D</t>
  </si>
  <si>
    <t>Net Tax</t>
  </si>
  <si>
    <t xml:space="preserve">Net Book </t>
  </si>
  <si>
    <t>Bonus</t>
  </si>
  <si>
    <t>Fed</t>
  </si>
  <si>
    <t>Book A/D</t>
  </si>
  <si>
    <t xml:space="preserve">Gas Transmission Pipe -Line 306 </t>
  </si>
  <si>
    <t>GAS TRANSMISSION ASSET sale</t>
  </si>
  <si>
    <t>Total Net After Tax Gain/(Loss) Allocation</t>
  </si>
  <si>
    <t>Defered tax asset re gain on depreciable property</t>
  </si>
  <si>
    <t>Pacific Gas and Electric Company</t>
  </si>
  <si>
    <t>Adopted Cost of Capital (Decision 17-07-005)</t>
  </si>
  <si>
    <t>2018 - 2019</t>
  </si>
  <si>
    <t xml:space="preserve"> Per Approved AL 3887-G/5148-E (October 26, 2017)</t>
  </si>
  <si>
    <t>Including State Deduction</t>
  </si>
  <si>
    <t>Line No.</t>
  </si>
  <si>
    <t>Description</t>
  </si>
  <si>
    <t>Capitalization</t>
  </si>
  <si>
    <t>Weighted Cost</t>
  </si>
  <si>
    <t>Tax Gross-up Factor (w/o State Ded.)</t>
  </si>
  <si>
    <t>Pre-Tax Cost</t>
  </si>
  <si>
    <t>Tax Gross-up Factor</t>
  </si>
  <si>
    <t>(a)</t>
  </si>
  <si>
    <t>(b)</t>
  </si>
  <si>
    <t>(c = a x b)</t>
  </si>
  <si>
    <t>(d)</t>
  </si>
  <si>
    <t>(e = c x d)</t>
  </si>
  <si>
    <t>Debt</t>
  </si>
  <si>
    <t>Preferred</t>
  </si>
  <si>
    <t>Common Equity</t>
  </si>
  <si>
    <t>Federal Income Tax Rate</t>
  </si>
  <si>
    <t>State Income Tax Rate</t>
  </si>
  <si>
    <t>Composite Rate (incl. State deduction)</t>
  </si>
  <si>
    <t>Factor*</t>
  </si>
  <si>
    <t>Factor Excluding State Dedn for FIT*</t>
  </si>
  <si>
    <t>* Note:  Excludes Franchise Fees and Uncollectibles</t>
  </si>
  <si>
    <t>Rate Base</t>
  </si>
  <si>
    <t>RF&amp;U</t>
  </si>
  <si>
    <t xml:space="preserve"> Quantity
DEC 2018 </t>
  </si>
  <si>
    <t xml:space="preserve"> Book Cost ($) 
DEC 2018 </t>
  </si>
  <si>
    <t xml:space="preserve"> Allocated Reserve ($)
DEC 2018 </t>
  </si>
  <si>
    <t xml:space="preserve"> Net book Value ($)
DEC 2018 </t>
  </si>
  <si>
    <t xml:space="preserve"> -   </t>
  </si>
  <si>
    <t>H=(A-V)*F*G</t>
  </si>
  <si>
    <t>Fed Tax Deprec'n thru 2018</t>
  </si>
  <si>
    <t>Cal Tax Deprec'n thru 2018</t>
  </si>
  <si>
    <t>Tax Deprec'n thru 2018</t>
  </si>
  <si>
    <t>Book Cost ($) 
DEC 2018</t>
  </si>
  <si>
    <t>BOOK GROSS GAIN/(LOSS) ON SALE</t>
  </si>
  <si>
    <t>BOOK GAIN/(LOSS) ALLOCATION</t>
  </si>
  <si>
    <t>Revenue Requirement 
Component</t>
  </si>
  <si>
    <t>Factor</t>
  </si>
  <si>
    <t>Retirement of Land</t>
  </si>
  <si>
    <r>
      <t>Retirement of Depreciable Property</t>
    </r>
    <r>
      <rPr>
        <vertAlign val="superscript"/>
        <sz val="11"/>
        <color theme="1"/>
        <rFont val="Times New Roman"/>
        <family val="1"/>
      </rPr>
      <t>1</t>
    </r>
  </si>
  <si>
    <t>Gain on Sale of Depreciable Property</t>
  </si>
  <si>
    <r>
      <t>Deferred Tax Asset</t>
    </r>
    <r>
      <rPr>
        <vertAlign val="superscript"/>
        <sz val="11"/>
        <color theme="1"/>
        <rFont val="Times New Roman"/>
        <family val="1"/>
      </rPr>
      <t>2</t>
    </r>
  </si>
  <si>
    <r>
      <t>Reversal of Deferred Tax Liability</t>
    </r>
    <r>
      <rPr>
        <vertAlign val="superscript"/>
        <sz val="11"/>
        <color theme="1"/>
        <rFont val="Times New Roman"/>
        <family val="1"/>
      </rPr>
      <t>3</t>
    </r>
  </si>
  <si>
    <t>Net Amount</t>
  </si>
  <si>
    <t>Effect on Plant and/or Rate Base</t>
  </si>
  <si>
    <t>(c)</t>
  </si>
  <si>
    <t>(e)</t>
  </si>
  <si>
    <t>(f)</t>
  </si>
  <si>
    <t>Revenue Requirement Calculation</t>
  </si>
  <si>
    <t>(g)</t>
  </si>
  <si>
    <t>(h)=(g)*(a)</t>
  </si>
  <si>
    <t>(i)=(g)*(b)</t>
  </si>
  <si>
    <t>(j)=(g)*(c)</t>
  </si>
  <si>
    <t>(k)=(g)*(d)</t>
  </si>
  <si>
    <t>(l)=(g)*(e)</t>
  </si>
  <si>
    <t>(m)=sum(h):(l)</t>
  </si>
  <si>
    <t>Amortization/Depreciation</t>
  </si>
  <si>
    <t>Property tax</t>
  </si>
  <si>
    <t>Return and income taxes</t>
  </si>
  <si>
    <t>Total before RF&amp;U</t>
  </si>
  <si>
    <t>(n)=(m)*(g)</t>
  </si>
  <si>
    <t>TOTAL Revenue Requirements</t>
  </si>
  <si>
    <t>Note:</t>
  </si>
  <si>
    <t>1)</t>
  </si>
  <si>
    <t xml:space="preserve">Net plant does not change -- no effect on rate base, property taxes, or return and income taxes.  Reduction in Plant in Service reduces depreciation expense only. </t>
  </si>
  <si>
    <t>2)</t>
  </si>
  <si>
    <t xml:space="preserve">Represents tax due on the difference between sales price and book basis.  Amortized using book depreciation rate.
</t>
  </si>
  <si>
    <t>3)</t>
  </si>
  <si>
    <t xml:space="preserve">Represents tax due on the difference between book basis and tax basis.  This amount was previously collected form customers and is not subject to future amortization.
</t>
  </si>
  <si>
    <t>(whole dollars)</t>
  </si>
  <si>
    <t>Fee Property</t>
  </si>
  <si>
    <t>Asset Class Descriptions</t>
  </si>
  <si>
    <t>Quantity
DEC 2018</t>
  </si>
  <si>
    <t>Allocated Reserve ($)
DEC 2018</t>
  </si>
  <si>
    <t>Net book Value ($)
DEC 2018</t>
  </si>
  <si>
    <t>Parcel Acreage</t>
  </si>
  <si>
    <t>Aprx PL easement acreage</t>
  </si>
  <si>
    <t>Apx Station Acreage</t>
  </si>
  <si>
    <t>% Allocation</t>
  </si>
  <si>
    <t>Book Cost</t>
  </si>
  <si>
    <t>Asset Location - RCC</t>
  </si>
  <si>
    <t>Asset Location - County</t>
  </si>
  <si>
    <t>Comments</t>
  </si>
  <si>
    <t>#</t>
  </si>
  <si>
    <t>10200 Local Transmission Pipeline</t>
  </si>
  <si>
    <t>016-Kings County</t>
  </si>
  <si>
    <t>MAIN NO.#0306 - KETTLEMAN COMPR. STA TO MORR  R/W</t>
  </si>
  <si>
    <t>027-Monterey County</t>
  </si>
  <si>
    <t>040-San Luis Obispo County</t>
  </si>
  <si>
    <t>Depreciable Assets - Pipe</t>
  </si>
  <si>
    <t>Total per B1 and B1.1</t>
  </si>
  <si>
    <t>Land Non Depreciable</t>
  </si>
  <si>
    <t>SH</t>
  </si>
  <si>
    <t>B1.1</t>
  </si>
  <si>
    <t>Purpose: To support the percentage allocation of easements to SoCal Gas</t>
  </si>
  <si>
    <t>E=2018-a+1</t>
  </si>
  <si>
    <t>Taxes</t>
  </si>
  <si>
    <t>After Tax</t>
  </si>
  <si>
    <t>Gain</t>
  </si>
  <si>
    <t xml:space="preserve">   21,154,638 </t>
  </si>
  <si>
    <t>1-27.984%</t>
  </si>
  <si>
    <r>
      <t>Land Non-Depreciable</t>
    </r>
    <r>
      <rPr>
        <b/>
        <sz val="11"/>
        <color rgb="FFFF0000"/>
        <rFont val="Calibri"/>
        <family val="2"/>
        <scheme val="minor"/>
      </rPr>
      <t xml:space="preserve"> [B1]</t>
    </r>
  </si>
  <si>
    <r>
      <t xml:space="preserve">Other </t>
    </r>
    <r>
      <rPr>
        <b/>
        <sz val="11"/>
        <color rgb="FFFF0000"/>
        <rFont val="Calibri"/>
        <family val="2"/>
        <scheme val="minor"/>
      </rPr>
      <t>[B1 and B1.1]</t>
    </r>
  </si>
  <si>
    <t>B1, B1.1</t>
  </si>
  <si>
    <t>Line 306 Depreciable Assets</t>
  </si>
  <si>
    <t>Fully Depreciated</t>
  </si>
  <si>
    <t>Land should have no A/D.</t>
  </si>
  <si>
    <t>NBV Summary - L-306</t>
  </si>
  <si>
    <t>Land and Land Right NBV</t>
  </si>
  <si>
    <t>WP B1.2</t>
  </si>
  <si>
    <t>Less: Transaction Costs</t>
  </si>
  <si>
    <t>Non-Depreciable Property</t>
  </si>
  <si>
    <t>Note: Book Cost, A/D and NBV is estimated based on the percentage of easement sold in acres  and additional estimated percentage of sold easement that cannot developed/subdivided by PG&amp;E.</t>
  </si>
  <si>
    <t>Source: Land Rights Department</t>
  </si>
  <si>
    <t>Table 1</t>
  </si>
  <si>
    <t>ATTACHMENT F</t>
  </si>
  <si>
    <t>LINE 306 SALE -- ESTIMATE OF REVENUE REQUIREMENT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</si>
</sst>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%"/>
    <numFmt numFmtId="166" formatCode="###,000"/>
    <numFmt numFmtId="167" formatCode="_(* #,##0_);_(* \(#,##0\);_(* &quot;-&quot;??_);_(@_)"/>
    <numFmt numFmtId="168" formatCode="mmmddyyyy"/>
    <numFmt numFmtId="169" formatCode="#,##0;\(#,##0\)"/>
    <numFmt numFmtId="170" formatCode="m\-d\-yy"/>
    <numFmt numFmtId="171" formatCode="&quot;$&quot;\ #,##0_);\(&quot;$&quot;\ #,##0\)"/>
    <numFmt numFmtId="172" formatCode="&quot;$&quot;\ #,##0.00_);\(&quot;$&quot;\ #,##0.00\)"/>
    <numFmt numFmtId="173" formatCode="#,##0.0"/>
    <numFmt numFmtId="174" formatCode="#,##0.00;[Red]#,##0.00"/>
    <numFmt numFmtId="175" formatCode="_([$€-2]* #,##0.00_);_([$€-2]* \(#,##0.00\);_([$€-2]* &quot;-&quot;??_)"/>
    <numFmt numFmtId="176" formatCode="_-* #,##0.0_-;\-* #,##0.0_-;_-* &quot;-&quot;??_-;_-@_-"/>
    <numFmt numFmtId="177" formatCode="#,##0.00&quot; $&quot;;\-#,##0.00&quot; $&quot;"/>
    <numFmt numFmtId="178" formatCode=";;;"/>
    <numFmt numFmtId="179" formatCode="General_)"/>
    <numFmt numFmtId="180" formatCode="0.0000%"/>
    <numFmt numFmtId="181" formatCode="@*."/>
    <numFmt numFmtId="182" formatCode="_ * #,##0_ ;_ * \-#,##0_ ;_ * &quot;-&quot;_ ;_ @_ "/>
    <numFmt numFmtId="183" formatCode="_ * #,##0.00_ ;_ * \-#,##0.00_ ;_ * &quot;-&quot;??_ ;_ @_ "/>
    <numFmt numFmtId="184" formatCode="0.00_)"/>
    <numFmt numFmtId="185" formatCode="&quot;$&quot;#,##0"/>
    <numFmt numFmtId="186" formatCode="0000"/>
    <numFmt numFmtId="187" formatCode="mmm\-yyyy"/>
    <numFmt numFmtId="188" formatCode="#,##0,_);\(#,##0,\)"/>
    <numFmt numFmtId="189" formatCode="0.00000"/>
    <numFmt numFmtId="190" formatCode="0.0%"/>
    <numFmt numFmtId="191" formatCode="0_);\(0\)"/>
    <numFmt numFmtId="192" formatCode="_(* #,##0.0_);_(* \(#,##0.0\);_(* &quot;-&quot;??_);_(@_)"/>
    <numFmt numFmtId="193" formatCode="_(&quot;$&quot;* #,##0_);_(&quot;$&quot;* \(#,##0\);_(&quot;$&quot;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000"/>
    <numFmt numFmtId="197" formatCode="#,##0.00;\(#,##0.00\);#,##0.00"/>
  </numFmts>
  <fonts count="13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name val="???"/>
      <family val="1"/>
      <charset val="129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8"/>
      <color indexed="14"/>
      <name val="Helv"/>
    </font>
    <font>
      <sz val="10"/>
      <name val="Geneva"/>
    </font>
    <font>
      <sz val="11"/>
      <color indexed="20"/>
      <name val="Calibri"/>
      <family val="2"/>
    </font>
    <font>
      <sz val="9"/>
      <name val="Helv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0"/>
      <color indexed="12"/>
      <name val="Times New Roman"/>
      <family val="1"/>
    </font>
    <font>
      <sz val="11"/>
      <name val="??"/>
      <family val="3"/>
      <charset val="129"/>
    </font>
    <font>
      <sz val="10"/>
      <name val="Helv"/>
    </font>
    <font>
      <i/>
      <sz val="11"/>
      <color indexed="23"/>
      <name val="Calibri"/>
      <family val="2"/>
    </font>
    <font>
      <b/>
      <sz val="12"/>
      <name val="Helvetica-Narrow"/>
    </font>
    <font>
      <sz val="11"/>
      <color indexed="17"/>
      <name val="Calibri"/>
      <family val="2"/>
    </font>
    <font>
      <sz val="8"/>
      <color indexed="10"/>
      <name val="Helv"/>
    </font>
    <font>
      <b/>
      <u/>
      <sz val="11"/>
      <color indexed="37"/>
      <name val="Arial"/>
      <family val="2"/>
    </font>
    <font>
      <b/>
      <sz val="11"/>
      <name val="Univers (WN)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11"/>
      <color indexed="62"/>
      <name val="Calibri"/>
      <family val="2"/>
    </font>
    <font>
      <b/>
      <sz val="10"/>
      <color indexed="10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color indexed="8"/>
      <name val="Helv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sz val="10"/>
      <color indexed="10"/>
      <name val="Geneva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i/>
      <sz val="8"/>
      <color rgb="FF000000"/>
      <name val="Verdana"/>
      <family val="2"/>
    </font>
    <font>
      <sz val="9"/>
      <color indexed="20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rgb="FF0000FF"/>
      <name val="Calibri"/>
      <family val="2"/>
      <scheme val="minor"/>
    </font>
    <font>
      <sz val="8"/>
      <color rgb="FFDBE5F1"/>
      <name val="Verdana"/>
      <family val="2"/>
    </font>
    <font>
      <b/>
      <sz val="11"/>
      <name val="Arial"/>
      <family val="2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70C0"/>
      <name val="Verdana"/>
      <family val="2"/>
    </font>
    <font>
      <b/>
      <u/>
      <sz val="10"/>
      <name val="Arial"/>
      <family val="2"/>
    </font>
    <font>
      <sz val="10"/>
      <name val="Aharoni"/>
      <charset val="177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Verdana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73">
    <fill>
      <patternFill patternType="none"/>
    </fill>
    <fill>
      <patternFill patternType="gray125"/>
    </fill>
    <fill>
      <patternFill patternType="solid">
        <fgColor indexed="22"/>
        <bgColor indexed="4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40"/>
      </patternFill>
    </fill>
    <fill>
      <patternFill patternType="solid">
        <fgColor indexed="55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rgb="FF808080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medium">
        <color indexed="64"/>
      </right>
      <top style="thin">
        <color theme="3" tint="0.59996337778862885"/>
      </top>
      <bottom style="medium">
        <color indexed="64"/>
      </bottom>
      <diagonal/>
    </border>
  </borders>
  <cellStyleXfs count="1388">
    <xf numFmtId="0" fontId="0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4" fontId="9" fillId="2" borderId="1" applyNumberFormat="0" applyProtection="0">
      <alignment horizontal="center" vertical="center"/>
    </xf>
    <xf numFmtId="4" fontId="10" fillId="0" borderId="1" applyNumberFormat="0" applyProtection="0">
      <alignment horizontal="right" vertical="center" wrapText="1"/>
    </xf>
    <xf numFmtId="4" fontId="10" fillId="0" borderId="1" applyNumberFormat="0" applyProtection="0">
      <alignment horizontal="left" vertical="center" indent="1"/>
    </xf>
    <xf numFmtId="0" fontId="9" fillId="2" borderId="1" applyNumberFormat="0" applyProtection="0">
      <alignment horizontal="center" vertical="center" wrapText="1"/>
    </xf>
    <xf numFmtId="0" fontId="11" fillId="0" borderId="5" applyNumberFormat="0" applyFont="0" applyFill="0" applyAlignment="0" applyProtection="0"/>
    <xf numFmtId="166" fontId="12" fillId="0" borderId="6" applyNumberFormat="0" applyProtection="0">
      <alignment horizontal="right" vertical="center"/>
    </xf>
    <xf numFmtId="166" fontId="13" fillId="0" borderId="7" applyNumberFormat="0" applyProtection="0">
      <alignment horizontal="right" vertical="center"/>
    </xf>
    <xf numFmtId="0" fontId="13" fillId="3" borderId="5" applyNumberFormat="0" applyAlignment="0" applyProtection="0">
      <alignment horizontal="left" vertical="center" indent="1"/>
    </xf>
    <xf numFmtId="0" fontId="14" fillId="4" borderId="7" applyNumberFormat="0" applyAlignment="0" applyProtection="0">
      <alignment horizontal="left" vertical="center" indent="1"/>
    </xf>
    <xf numFmtId="0" fontId="14" fillId="4" borderId="7" applyNumberFormat="0" applyAlignment="0" applyProtection="0">
      <alignment horizontal="left" vertical="center" indent="1"/>
    </xf>
    <xf numFmtId="0" fontId="15" fillId="0" borderId="8" applyNumberFormat="0" applyFill="0" applyBorder="0" applyAlignment="0" applyProtection="0"/>
    <xf numFmtId="166" fontId="16" fillId="5" borderId="9" applyNumberFormat="0" applyBorder="0" applyAlignment="0" applyProtection="0">
      <alignment horizontal="right" vertical="center" indent="1"/>
    </xf>
    <xf numFmtId="166" fontId="17" fillId="6" borderId="9" applyNumberFormat="0" applyBorder="0" applyAlignment="0" applyProtection="0">
      <alignment horizontal="right" vertical="center" indent="1"/>
    </xf>
    <xf numFmtId="166" fontId="17" fillId="7" borderId="9" applyNumberFormat="0" applyBorder="0" applyAlignment="0" applyProtection="0">
      <alignment horizontal="right" vertical="center" indent="1"/>
    </xf>
    <xf numFmtId="166" fontId="18" fillId="8" borderId="9" applyNumberFormat="0" applyBorder="0" applyAlignment="0" applyProtection="0">
      <alignment horizontal="right" vertical="center" indent="1"/>
    </xf>
    <xf numFmtId="166" fontId="18" fillId="9" borderId="9" applyNumberFormat="0" applyBorder="0" applyAlignment="0" applyProtection="0">
      <alignment horizontal="right" vertical="center" indent="1"/>
    </xf>
    <xf numFmtId="166" fontId="18" fillId="10" borderId="9" applyNumberFormat="0" applyBorder="0" applyAlignment="0" applyProtection="0">
      <alignment horizontal="right" vertical="center" indent="1"/>
    </xf>
    <xf numFmtId="166" fontId="19" fillId="11" borderId="9" applyNumberFormat="0" applyBorder="0" applyAlignment="0" applyProtection="0">
      <alignment horizontal="right" vertical="center" indent="1"/>
    </xf>
    <xf numFmtId="166" fontId="19" fillId="12" borderId="9" applyNumberFormat="0" applyBorder="0" applyAlignment="0" applyProtection="0">
      <alignment horizontal="right" vertical="center" indent="1"/>
    </xf>
    <xf numFmtId="166" fontId="19" fillId="13" borderId="9" applyNumberFormat="0" applyBorder="0" applyAlignment="0" applyProtection="0">
      <alignment horizontal="right" vertical="center" indent="1"/>
    </xf>
    <xf numFmtId="0" fontId="14" fillId="14" borderId="5" applyNumberFormat="0" applyAlignment="0" applyProtection="0">
      <alignment horizontal="left" vertical="center" indent="1"/>
    </xf>
    <xf numFmtId="0" fontId="14" fillId="15" borderId="5" applyNumberFormat="0" applyAlignment="0" applyProtection="0">
      <alignment horizontal="left" vertical="center" indent="1"/>
    </xf>
    <xf numFmtId="0" fontId="14" fillId="16" borderId="5" applyNumberFormat="0" applyAlignment="0" applyProtection="0">
      <alignment horizontal="left" vertical="center" indent="1"/>
    </xf>
    <xf numFmtId="0" fontId="14" fillId="17" borderId="5" applyNumberFormat="0" applyAlignment="0" applyProtection="0">
      <alignment horizontal="left" vertical="center" indent="1"/>
    </xf>
    <xf numFmtId="0" fontId="14" fillId="18" borderId="7" applyNumberFormat="0" applyAlignment="0" applyProtection="0">
      <alignment horizontal="left" vertical="center" indent="1"/>
    </xf>
    <xf numFmtId="166" fontId="12" fillId="17" borderId="6" applyNumberFormat="0" applyBorder="0" applyProtection="0">
      <alignment horizontal="right" vertical="center"/>
    </xf>
    <xf numFmtId="166" fontId="13" fillId="17" borderId="7" applyNumberFormat="0" applyBorder="0" applyProtection="0">
      <alignment horizontal="right" vertical="center"/>
    </xf>
    <xf numFmtId="166" fontId="12" fillId="19" borderId="5" applyNumberFormat="0" applyAlignment="0" applyProtection="0">
      <alignment horizontal="left" vertical="center" indent="1"/>
    </xf>
    <xf numFmtId="0" fontId="13" fillId="3" borderId="7" applyNumberFormat="0" applyAlignment="0" applyProtection="0">
      <alignment horizontal="left" vertical="center" indent="1"/>
    </xf>
    <xf numFmtId="0" fontId="14" fillId="18" borderId="7" applyNumberFormat="0" applyAlignment="0" applyProtection="0">
      <alignment horizontal="left" vertical="center" indent="1"/>
    </xf>
    <xf numFmtId="166" fontId="13" fillId="18" borderId="7" applyNumberFormat="0" applyProtection="0">
      <alignment horizontal="right" vertical="center"/>
    </xf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29" fillId="0" borderId="0"/>
    <xf numFmtId="40" fontId="30" fillId="0" borderId="0" applyFont="0" applyFill="0" applyBorder="0" applyAlignment="0" applyProtection="0"/>
    <xf numFmtId="0" fontId="4" fillId="0" borderId="0"/>
    <xf numFmtId="0" fontId="4" fillId="0" borderId="0"/>
    <xf numFmtId="40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top"/>
    </xf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4" fillId="0" borderId="0" applyBorder="0"/>
    <xf numFmtId="4" fontId="4" fillId="0" borderId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39" fontId="32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2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4" fillId="0" borderId="0" applyFont="0" applyFill="0" applyBorder="0" applyProtection="0"/>
    <xf numFmtId="0" fontId="33" fillId="3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0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3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4" borderId="0" applyNumberFormat="0" applyBorder="0" applyAlignment="0" applyProtection="0"/>
    <xf numFmtId="0" fontId="33" fillId="44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7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70" fontId="1" fillId="46" borderId="19">
      <alignment horizontal="center" vertical="center"/>
    </xf>
    <xf numFmtId="170" fontId="1" fillId="46" borderId="19">
      <alignment horizontal="center" vertical="center"/>
    </xf>
    <xf numFmtId="170" fontId="1" fillId="46" borderId="19">
      <alignment horizontal="center" vertical="center"/>
    </xf>
    <xf numFmtId="3" fontId="34" fillId="0" borderId="20" applyFill="0" applyAlignment="0" applyProtection="0"/>
    <xf numFmtId="0" fontId="35" fillId="36" borderId="15" applyNumberFormat="0" applyFont="0" applyBorder="0" applyAlignment="0" applyProtection="0">
      <protection hidden="1"/>
    </xf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3" fontId="37" fillId="0" borderId="0" applyFill="0" applyBorder="0" applyProtection="0">
      <alignment horizontal="right"/>
    </xf>
    <xf numFmtId="0" fontId="38" fillId="27" borderId="21" applyNumberFormat="0" applyAlignment="0" applyProtection="0"/>
    <xf numFmtId="0" fontId="39" fillId="36" borderId="21" applyNumberFormat="0" applyAlignment="0" applyProtection="0"/>
    <xf numFmtId="0" fontId="39" fillId="36" borderId="21" applyNumberFormat="0" applyAlignment="0" applyProtection="0"/>
    <xf numFmtId="0" fontId="40" fillId="47" borderId="2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4" fontId="30" fillId="0" borderId="0">
      <alignment horizont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32" fillId="0" borderId="0" applyFont="0" applyFill="0" applyBorder="0" applyAlignment="0" applyProtection="0"/>
    <xf numFmtId="5" fontId="42" fillId="0" borderId="0" applyFont="0" applyFill="0" applyBorder="0" applyAlignment="0" applyProtection="0"/>
    <xf numFmtId="172" fontId="32" fillId="0" borderId="0" applyFont="0" applyFill="0" applyBorder="0" applyAlignment="0" applyProtection="0"/>
    <xf numFmtId="6" fontId="43" fillId="0" borderId="0">
      <protection locked="0"/>
    </xf>
    <xf numFmtId="173" fontId="4" fillId="0" borderId="0"/>
    <xf numFmtId="174" fontId="44" fillId="0" borderId="0">
      <alignment horizontal="right"/>
      <protection locked="0"/>
    </xf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38" fontId="2" fillId="0" borderId="23">
      <alignment horizontal="right"/>
    </xf>
    <xf numFmtId="3" fontId="46" fillId="0" borderId="0">
      <alignment horizontal="center"/>
    </xf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" fillId="0" borderId="0" applyFont="0" applyFill="0" applyBorder="0"/>
    <xf numFmtId="0" fontId="47" fillId="48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38" fontId="2" fillId="49" borderId="0" applyNumberFormat="0" applyBorder="0" applyAlignment="0" applyProtection="0"/>
    <xf numFmtId="0" fontId="48" fillId="0" borderId="0"/>
    <xf numFmtId="0" fontId="49" fillId="0" borderId="0" applyNumberFormat="0" applyFill="0" applyBorder="0" applyAlignment="0" applyProtection="0"/>
    <xf numFmtId="38" fontId="50" fillId="0" borderId="0">
      <alignment horizontal="centerContinuous"/>
    </xf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8" fontId="30" fillId="0" borderId="0"/>
    <xf numFmtId="0" fontId="57" fillId="0" borderId="30" applyNumberFormat="0" applyFill="0" applyAlignment="0" applyProtection="0"/>
    <xf numFmtId="39" fontId="58" fillId="0" borderId="0">
      <protection locked="0"/>
    </xf>
    <xf numFmtId="39" fontId="58" fillId="0" borderId="0">
      <protection locked="0"/>
    </xf>
    <xf numFmtId="39" fontId="58" fillId="0" borderId="0">
      <protection locked="0"/>
    </xf>
    <xf numFmtId="39" fontId="58" fillId="0" borderId="0">
      <protection locked="0"/>
    </xf>
    <xf numFmtId="179" fontId="58" fillId="0" borderId="0"/>
    <xf numFmtId="10" fontId="2" fillId="50" borderId="1" applyNumberFormat="0" applyBorder="0" applyAlignment="0" applyProtection="0"/>
    <xf numFmtId="0" fontId="59" fillId="30" borderId="21" applyNumberFormat="0" applyAlignment="0" applyProtection="0"/>
    <xf numFmtId="10" fontId="60" fillId="0" borderId="0"/>
    <xf numFmtId="180" fontId="60" fillId="0" borderId="0"/>
    <xf numFmtId="181" fontId="32" fillId="0" borderId="0" applyFont="0" applyFill="0" applyBorder="0" applyAlignment="0" applyProtection="0">
      <alignment horizontal="left" indent="1"/>
    </xf>
    <xf numFmtId="0" fontId="61" fillId="0" borderId="31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3" fillId="0" borderId="0"/>
    <xf numFmtId="0" fontId="64" fillId="30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37" fontId="65" fillId="0" borderId="0"/>
    <xf numFmtId="37" fontId="65" fillId="0" borderId="0"/>
    <xf numFmtId="37" fontId="65" fillId="0" borderId="0"/>
    <xf numFmtId="0" fontId="66" fillId="36" borderId="0"/>
    <xf numFmtId="184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33" applyNumberFormat="0" applyFont="0" applyAlignment="0" applyProtection="0"/>
    <xf numFmtId="0" fontId="3" fillId="25" borderId="33" applyNumberFormat="0" applyFont="0" applyAlignment="0" applyProtection="0"/>
    <xf numFmtId="0" fontId="3" fillId="25" borderId="33" applyNumberFormat="0" applyFont="0" applyAlignment="0" applyProtection="0"/>
    <xf numFmtId="0" fontId="3" fillId="25" borderId="33" applyNumberFormat="0" applyFont="0" applyAlignment="0" applyProtection="0"/>
    <xf numFmtId="0" fontId="22" fillId="21" borderId="14" applyNumberFormat="0" applyFont="0" applyAlignment="0" applyProtection="0"/>
    <xf numFmtId="38" fontId="30" fillId="0" borderId="0" applyFont="0" applyFill="0" applyBorder="0" applyAlignment="0" applyProtection="0"/>
    <xf numFmtId="0" fontId="68" fillId="27" borderId="34" applyNumberFormat="0" applyAlignment="0" applyProtection="0"/>
    <xf numFmtId="0" fontId="68" fillId="36" borderId="34" applyNumberFormat="0" applyAlignment="0" applyProtection="0"/>
    <xf numFmtId="0" fontId="68" fillId="36" borderId="34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180" fontId="69" fillId="0" borderId="0" applyProtection="0"/>
    <xf numFmtId="10" fontId="30" fillId="0" borderId="0"/>
    <xf numFmtId="0" fontId="70" fillId="0" borderId="15" applyNumberFormat="0" applyFill="0" applyBorder="0" applyAlignment="0" applyProtection="0">
      <protection hidden="1"/>
    </xf>
    <xf numFmtId="185" fontId="37" fillId="0" borderId="0" applyFill="0" applyBorder="0" applyProtection="0">
      <alignment horizontal="right"/>
    </xf>
    <xf numFmtId="4" fontId="71" fillId="52" borderId="1" applyNumberFormat="0" applyProtection="0">
      <alignment horizontal="right" vertical="center" wrapText="1"/>
    </xf>
    <xf numFmtId="4" fontId="71" fillId="52" borderId="1" applyNumberFormat="0" applyProtection="0">
      <alignment horizontal="right" vertical="center" wrapText="1"/>
    </xf>
    <xf numFmtId="4" fontId="72" fillId="0" borderId="2" applyNumberFormat="0" applyProtection="0">
      <alignment horizontal="right" vertical="center" wrapText="1"/>
    </xf>
    <xf numFmtId="4" fontId="73" fillId="53" borderId="35" applyNumberFormat="0" applyProtection="0">
      <alignment vertical="center"/>
    </xf>
    <xf numFmtId="4" fontId="9" fillId="23" borderId="35" applyNumberFormat="0" applyProtection="0">
      <alignment vertical="center"/>
    </xf>
    <xf numFmtId="4" fontId="73" fillId="53" borderId="35" applyNumberFormat="0" applyProtection="0">
      <alignment vertical="center"/>
    </xf>
    <xf numFmtId="4" fontId="9" fillId="23" borderId="35" applyNumberFormat="0" applyProtection="0">
      <alignment vertical="center"/>
    </xf>
    <xf numFmtId="4" fontId="7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7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75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75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4" fillId="54" borderId="27">
      <alignment vertical="center"/>
    </xf>
    <xf numFmtId="4" fontId="7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7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75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75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4" fillId="55" borderId="27">
      <alignment vertical="center"/>
    </xf>
    <xf numFmtId="4" fontId="71" fillId="52" borderId="1" applyNumberFormat="0" applyProtection="0">
      <alignment horizontal="left" vertical="center" indent="1"/>
    </xf>
    <xf numFmtId="4" fontId="71" fillId="52" borderId="1" applyNumberFormat="0" applyProtection="0">
      <alignment horizontal="left" vertical="center" indent="1"/>
    </xf>
    <xf numFmtId="4" fontId="72" fillId="0" borderId="2" applyNumberFormat="0" applyProtection="0">
      <alignment horizontal="left" vertical="center" indent="1"/>
    </xf>
    <xf numFmtId="0" fontId="76" fillId="53" borderId="35" applyNumberFormat="0" applyProtection="0">
      <alignment horizontal="left" vertical="top" indent="1"/>
    </xf>
    <xf numFmtId="4" fontId="9" fillId="0" borderId="0" applyNumberFormat="0" applyProtection="0">
      <alignment horizontal="left" vertical="center"/>
    </xf>
    <xf numFmtId="4" fontId="77" fillId="5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/>
    </xf>
    <xf numFmtId="4" fontId="77" fillId="57" borderId="1" applyNumberFormat="0">
      <alignment horizontal="right" vertical="center"/>
    </xf>
    <xf numFmtId="4" fontId="10" fillId="24" borderId="35" applyNumberFormat="0" applyProtection="0">
      <alignment horizontal="right" vertical="center"/>
    </xf>
    <xf numFmtId="4" fontId="10" fillId="24" borderId="35" applyNumberFormat="0" applyProtection="0">
      <alignment horizontal="right" vertical="center"/>
    </xf>
    <xf numFmtId="4" fontId="6" fillId="24" borderId="35" applyNumberFormat="0" applyProtection="0">
      <alignment horizontal="right" vertical="center"/>
    </xf>
    <xf numFmtId="4" fontId="6" fillId="33" borderId="35" applyNumberFormat="0" applyProtection="0">
      <alignment horizontal="right" vertical="center"/>
    </xf>
    <xf numFmtId="4" fontId="6" fillId="39" borderId="35" applyNumberFormat="0" applyProtection="0">
      <alignment horizontal="right" vertical="center"/>
    </xf>
    <xf numFmtId="4" fontId="10" fillId="39" borderId="0" applyNumberFormat="0" applyProtection="0">
      <alignment horizontal="right" vertical="center"/>
    </xf>
    <xf numFmtId="4" fontId="6" fillId="39" borderId="35" applyNumberFormat="0" applyProtection="0">
      <alignment horizontal="right" vertical="center"/>
    </xf>
    <xf numFmtId="4" fontId="10" fillId="39" borderId="0" applyNumberFormat="0" applyProtection="0">
      <alignment horizontal="right" vertical="center"/>
    </xf>
    <xf numFmtId="4" fontId="10" fillId="37" borderId="35" applyNumberFormat="0" applyProtection="0">
      <alignment horizontal="right" vertical="center"/>
    </xf>
    <xf numFmtId="4" fontId="10" fillId="37" borderId="0" applyNumberFormat="0" applyProtection="0">
      <alignment horizontal="right" vertical="center"/>
    </xf>
    <xf numFmtId="4" fontId="6" fillId="37" borderId="35" applyNumberFormat="0" applyProtection="0">
      <alignment horizontal="right" vertical="center"/>
    </xf>
    <xf numFmtId="4" fontId="10" fillId="37" borderId="0" applyNumberFormat="0" applyProtection="0">
      <alignment horizontal="right" vertical="center"/>
    </xf>
    <xf numFmtId="4" fontId="10" fillId="42" borderId="35" applyNumberFormat="0" applyProtection="0">
      <alignment horizontal="right" vertical="center"/>
    </xf>
    <xf numFmtId="4" fontId="10" fillId="42" borderId="35" applyNumberFormat="0" applyProtection="0">
      <alignment horizontal="right" vertical="center"/>
    </xf>
    <xf numFmtId="4" fontId="6" fillId="42" borderId="35" applyNumberFormat="0" applyProtection="0">
      <alignment horizontal="right" vertical="center"/>
    </xf>
    <xf numFmtId="4" fontId="6" fillId="45" borderId="35" applyNumberFormat="0" applyProtection="0">
      <alignment horizontal="right" vertical="center"/>
    </xf>
    <xf numFmtId="4" fontId="10" fillId="34" borderId="35" applyNumberFormat="0" applyProtection="0">
      <alignment horizontal="right" vertical="center"/>
    </xf>
    <xf numFmtId="4" fontId="10" fillId="34" borderId="0" applyNumberFormat="0" applyProtection="0">
      <alignment horizontal="right" vertical="center"/>
    </xf>
    <xf numFmtId="4" fontId="6" fillId="34" borderId="35" applyNumberFormat="0" applyProtection="0">
      <alignment horizontal="right" vertical="center"/>
    </xf>
    <xf numFmtId="4" fontId="10" fillId="34" borderId="0" applyNumberFormat="0" applyProtection="0">
      <alignment horizontal="right" vertical="center"/>
    </xf>
    <xf numFmtId="4" fontId="6" fillId="48" borderId="35" applyNumberFormat="0" applyProtection="0">
      <alignment horizontal="right" vertical="center"/>
    </xf>
    <xf numFmtId="4" fontId="6" fillId="35" borderId="35" applyNumberFormat="0" applyProtection="0">
      <alignment horizontal="right" vertical="center"/>
    </xf>
    <xf numFmtId="4" fontId="76" fillId="0" borderId="1" applyNumberFormat="0" applyProtection="0">
      <alignment horizontal="left" vertical="center" indent="1"/>
    </xf>
    <xf numFmtId="4" fontId="76" fillId="0" borderId="1" applyNumberFormat="0" applyProtection="0">
      <alignment horizontal="left" vertical="center" indent="1"/>
    </xf>
    <xf numFmtId="4" fontId="76" fillId="58" borderId="36" applyNumberFormat="0" applyProtection="0">
      <alignment horizontal="left" vertical="center" indent="1"/>
    </xf>
    <xf numFmtId="4" fontId="6" fillId="0" borderId="1" applyNumberFormat="0" applyProtection="0">
      <alignment horizontal="left" vertical="center" indent="1"/>
    </xf>
    <xf numFmtId="4" fontId="6" fillId="0" borderId="1" applyNumberFormat="0" applyProtection="0">
      <alignment horizontal="left" vertical="center" indent="1"/>
    </xf>
    <xf numFmtId="4" fontId="6" fillId="59" borderId="0" applyNumberFormat="0" applyProtection="0">
      <alignment horizontal="left" vertical="center" indent="1"/>
    </xf>
    <xf numFmtId="4" fontId="78" fillId="60" borderId="0" applyNumberFormat="0" applyProtection="0">
      <alignment horizontal="left" vertical="center" indent="1"/>
    </xf>
    <xf numFmtId="4" fontId="78" fillId="60" borderId="0" applyNumberFormat="0" applyProtection="0">
      <alignment horizontal="left" vertical="center" indent="1"/>
    </xf>
    <xf numFmtId="4" fontId="78" fillId="60" borderId="0" applyNumberFormat="0" applyProtection="0">
      <alignment horizontal="left" vertical="center" indent="1"/>
    </xf>
    <xf numFmtId="4" fontId="79" fillId="36" borderId="35" applyNumberFormat="0" applyProtection="0">
      <alignment horizontal="center" vertical="center"/>
    </xf>
    <xf numFmtId="4" fontId="79" fillId="36" borderId="35" applyNumberFormat="0" applyProtection="0">
      <alignment horizontal="center" vertical="center"/>
    </xf>
    <xf numFmtId="4" fontId="6" fillId="22" borderId="35" applyNumberFormat="0" applyProtection="0">
      <alignment horizontal="right" vertical="center"/>
    </xf>
    <xf numFmtId="4" fontId="80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80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4" fillId="61" borderId="37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4" fillId="60" borderId="35" applyNumberFormat="0" applyProtection="0">
      <alignment horizontal="left" vertical="top" indent="1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4" fillId="62" borderId="35" applyNumberFormat="0" applyProtection="0">
      <alignment horizontal="left" vertical="top" indent="1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4" fillId="46" borderId="35" applyNumberFormat="0" applyProtection="0">
      <alignment horizontal="left" vertical="top" indent="1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3" fillId="0" borderId="1" applyNumberFormat="0" applyProtection="0">
      <alignment horizontal="left" vertical="center" indent="2"/>
    </xf>
    <xf numFmtId="0" fontId="2" fillId="0" borderId="0" applyNumberFormat="0" applyProtection="0">
      <alignment horizontal="left" vertical="center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63" borderId="35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6" fillId="50" borderId="35" applyNumberFormat="0" applyProtection="0">
      <alignment vertical="center"/>
    </xf>
    <xf numFmtId="4" fontId="81" fillId="50" borderId="35" applyNumberFormat="0" applyProtection="0">
      <alignment vertical="center"/>
    </xf>
    <xf numFmtId="4" fontId="82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82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83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83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82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82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83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83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69" fillId="0" borderId="0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0" fontId="6" fillId="50" borderId="35" applyNumberFormat="0" applyProtection="0">
      <alignment horizontal="left" vertical="top" indent="1"/>
    </xf>
    <xf numFmtId="0" fontId="77" fillId="57" borderId="1" applyNumberFormat="0">
      <alignment horizontal="left" vertical="center"/>
    </xf>
    <xf numFmtId="4" fontId="2" fillId="0" borderId="1" applyNumberFormat="0" applyProtection="0">
      <alignment horizontal="left" vertical="center" indent="1"/>
    </xf>
    <xf numFmtId="4" fontId="69" fillId="0" borderId="0" applyNumberFormat="0" applyProtection="0">
      <alignment horizontal="right" vertical="center" wrapText="1"/>
    </xf>
    <xf numFmtId="4" fontId="69" fillId="0" borderId="0" applyNumberFormat="0" applyProtection="0">
      <alignment horizontal="right" vertical="center" wrapText="1"/>
    </xf>
    <xf numFmtId="4" fontId="10" fillId="0" borderId="0" applyNumberFormat="0" applyProtection="0">
      <alignment horizontal="right" vertical="center" wrapText="1"/>
    </xf>
    <xf numFmtId="4" fontId="69" fillId="0" borderId="0" applyNumberFormat="0" applyProtection="0">
      <alignment horizontal="right" vertical="center" wrapText="1"/>
    </xf>
    <xf numFmtId="4" fontId="69" fillId="0" borderId="0" applyNumberFormat="0" applyProtection="0">
      <alignment horizontal="right" vertical="center" wrapText="1"/>
    </xf>
    <xf numFmtId="4" fontId="10" fillId="0" borderId="0" applyNumberFormat="0" applyProtection="0">
      <alignment horizontal="right" vertical="center" wrapText="1"/>
    </xf>
    <xf numFmtId="4" fontId="69" fillId="0" borderId="0" applyNumberFormat="0" applyProtection="0">
      <alignment horizontal="right" vertical="center" wrapText="1"/>
    </xf>
    <xf numFmtId="4" fontId="81" fillId="59" borderId="35" applyNumberFormat="0" applyProtection="0">
      <alignment horizontal="right" vertical="center"/>
    </xf>
    <xf numFmtId="4" fontId="9" fillId="23" borderId="4" applyNumberFormat="0" applyProtection="0">
      <alignment horizontal="right" vertical="center"/>
    </xf>
    <xf numFmtId="4" fontId="81" fillId="59" borderId="35" applyNumberFormat="0" applyProtection="0">
      <alignment horizontal="right" vertical="center"/>
    </xf>
    <xf numFmtId="4" fontId="9" fillId="23" borderId="4" applyNumberFormat="0" applyProtection="0">
      <alignment horizontal="right" vertical="center"/>
    </xf>
    <xf numFmtId="4" fontId="8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8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85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85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4" fillId="54" borderId="37">
      <alignment vertical="center"/>
    </xf>
    <xf numFmtId="4" fontId="8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8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85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85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4" fillId="64" borderId="37">
      <alignment vertical="center"/>
    </xf>
    <xf numFmtId="4" fontId="69" fillId="0" borderId="0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69" fillId="0" borderId="0" applyNumberFormat="0" applyProtection="0">
      <alignment horizontal="left" vertical="center" indent="1"/>
    </xf>
    <xf numFmtId="0" fontId="9" fillId="0" borderId="3" applyNumberFormat="0" applyProtection="0">
      <alignment horizontal="center" vertical="top" wrapText="1"/>
    </xf>
    <xf numFmtId="0" fontId="77" fillId="56" borderId="0" applyNumberFormat="0" applyProtection="0">
      <alignment horizontal="center" vertical="top" wrapText="1"/>
    </xf>
    <xf numFmtId="0" fontId="9" fillId="0" borderId="3" applyNumberFormat="0" applyProtection="0">
      <alignment horizontal="center" vertical="top" wrapText="1"/>
    </xf>
    <xf numFmtId="4" fontId="86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86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87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87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4" fillId="61" borderId="38">
      <alignment vertical="center"/>
    </xf>
    <xf numFmtId="4" fontId="7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7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75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75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4" fillId="54" borderId="38">
      <alignment vertical="center"/>
    </xf>
    <xf numFmtId="4" fontId="7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7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75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75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4" fillId="55" borderId="37">
      <alignment vertical="center"/>
    </xf>
    <xf numFmtId="4" fontId="88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88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4" fillId="50" borderId="38">
      <alignment horizontal="left" vertical="center" indent="1"/>
    </xf>
    <xf numFmtId="4" fontId="89" fillId="0" borderId="0" applyNumberFormat="0" applyProtection="0">
      <alignment vertical="center"/>
    </xf>
    <xf numFmtId="4" fontId="89" fillId="0" borderId="0" applyNumberFormat="0" applyProtection="0">
      <alignment vertical="center"/>
    </xf>
    <xf numFmtId="4" fontId="89" fillId="0" borderId="3" applyNumberFormat="0" applyProtection="0">
      <alignment horizontal="left" vertical="center" indent="1"/>
    </xf>
    <xf numFmtId="4" fontId="90" fillId="0" borderId="35" applyNumberFormat="0" applyProtection="0">
      <alignment horizontal="right" vertical="center"/>
    </xf>
    <xf numFmtId="4" fontId="91" fillId="0" borderId="0" applyNumberFormat="0" applyProtection="0">
      <alignment horizontal="right" vertical="center"/>
    </xf>
    <xf numFmtId="4" fontId="90" fillId="59" borderId="35" applyNumberFormat="0" applyProtection="0">
      <alignment horizontal="right" vertical="center"/>
    </xf>
    <xf numFmtId="4" fontId="91" fillId="0" borderId="0" applyNumberFormat="0" applyProtection="0">
      <alignment horizontal="right" vertical="center"/>
    </xf>
    <xf numFmtId="0" fontId="92" fillId="0" borderId="8" applyBorder="0" applyAlignment="0" applyProtection="0"/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1" fontId="4" fillId="0" borderId="16" applyFill="0" applyBorder="0">
      <alignment horizontal="center"/>
    </xf>
    <xf numFmtId="0" fontId="93" fillId="65" borderId="0"/>
    <xf numFmtId="49" fontId="4" fillId="65" borderId="0"/>
    <xf numFmtId="49" fontId="4" fillId="65" borderId="0"/>
    <xf numFmtId="49" fontId="4" fillId="65" borderId="0"/>
    <xf numFmtId="49" fontId="4" fillId="65" borderId="0"/>
    <xf numFmtId="49" fontId="4" fillId="65" borderId="0"/>
    <xf numFmtId="49" fontId="4" fillId="65" borderId="0"/>
    <xf numFmtId="49" fontId="4" fillId="65" borderId="0"/>
    <xf numFmtId="49" fontId="4" fillId="65" borderId="0"/>
    <xf numFmtId="49" fontId="4" fillId="65" borderId="0"/>
    <xf numFmtId="49" fontId="94" fillId="65" borderId="39"/>
    <xf numFmtId="49" fontId="94" fillId="65" borderId="0"/>
    <xf numFmtId="0" fontId="93" fillId="61" borderId="39">
      <protection locked="0"/>
    </xf>
    <xf numFmtId="0" fontId="93" fillId="65" borderId="0"/>
    <xf numFmtId="0" fontId="95" fillId="66" borderId="0"/>
    <xf numFmtId="0" fontId="95" fillId="67" borderId="0"/>
    <xf numFmtId="0" fontId="95" fillId="68" borderId="0"/>
    <xf numFmtId="179" fontId="96" fillId="0" borderId="4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Protection="0">
      <alignment wrapText="1"/>
    </xf>
    <xf numFmtId="186" fontId="4" fillId="0" borderId="0" applyFont="0" applyFill="0" applyBorder="0" applyProtection="0"/>
    <xf numFmtId="2" fontId="4" fillId="0" borderId="0" applyFont="0" applyFill="0" applyBorder="0" applyProtection="0"/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187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>
      <alignment horizontal="center" wrapText="1"/>
    </xf>
    <xf numFmtId="0" fontId="1" fillId="0" borderId="0" applyNumberFormat="0" applyFill="0" applyBorder="0">
      <alignment horizontal="center" wrapText="1"/>
    </xf>
    <xf numFmtId="0" fontId="1" fillId="0" borderId="0" applyNumberFormat="0" applyFill="0" applyBorder="0">
      <alignment horizontal="center" wrapText="1"/>
    </xf>
    <xf numFmtId="0" fontId="1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7" fillId="0" borderId="0" applyNumberFormat="0" applyFill="0" applyBorder="0" applyAlignment="0" applyProtection="0"/>
    <xf numFmtId="188" fontId="32" fillId="0" borderId="0" applyFont="0" applyFill="0" applyBorder="0" applyAlignment="0" applyProtection="0"/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4" fillId="62" borderId="23">
      <alignment horizontal="center"/>
    </xf>
    <xf numFmtId="0" fontId="98" fillId="50" borderId="0">
      <alignment horizontal="right"/>
    </xf>
    <xf numFmtId="177" fontId="4" fillId="0" borderId="2">
      <protection locked="0"/>
    </xf>
    <xf numFmtId="177" fontId="4" fillId="0" borderId="2">
      <protection locked="0"/>
    </xf>
    <xf numFmtId="177" fontId="4" fillId="0" borderId="2">
      <protection locked="0"/>
    </xf>
    <xf numFmtId="177" fontId="4" fillId="0" borderId="2">
      <protection locked="0"/>
    </xf>
    <xf numFmtId="177" fontId="4" fillId="0" borderId="2">
      <protection locked="0"/>
    </xf>
    <xf numFmtId="177" fontId="4" fillId="0" borderId="2">
      <protection locked="0"/>
    </xf>
    <xf numFmtId="177" fontId="4" fillId="0" borderId="2">
      <protection locked="0"/>
    </xf>
    <xf numFmtId="177" fontId="4" fillId="0" borderId="2">
      <protection locked="0"/>
    </xf>
    <xf numFmtId="177" fontId="4" fillId="0" borderId="2">
      <protection locked="0"/>
    </xf>
    <xf numFmtId="177" fontId="4" fillId="0" borderId="2">
      <protection locked="0"/>
    </xf>
    <xf numFmtId="49" fontId="99" fillId="0" borderId="0"/>
    <xf numFmtId="37" fontId="2" fillId="53" borderId="0" applyNumberFormat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53" borderId="0" applyNumberFormat="0" applyBorder="0" applyAlignment="0" applyProtection="0"/>
    <xf numFmtId="3" fontId="100" fillId="0" borderId="30" applyProtection="0"/>
    <xf numFmtId="3" fontId="4" fillId="0" borderId="0"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1" fontId="4" fillId="0" borderId="0" applyFont="0" applyFill="0" applyBorder="0">
      <alignment horizontal="center"/>
    </xf>
    <xf numFmtId="0" fontId="102" fillId="0" borderId="0" applyFill="0" applyBorder="0" applyAlignment="0" applyProtection="0"/>
    <xf numFmtId="166" fontId="12" fillId="19" borderId="41" applyNumberFormat="0" applyAlignment="0" applyProtection="0">
      <alignment horizontal="left" vertical="center" indent="1"/>
    </xf>
    <xf numFmtId="166" fontId="12" fillId="19" borderId="5" applyNumberFormat="0" applyAlignment="0" applyProtection="0">
      <alignment horizontal="left" vertical="center" indent="1"/>
    </xf>
    <xf numFmtId="0" fontId="13" fillId="3" borderId="5" applyNumberFormat="0" applyAlignment="0" applyProtection="0">
      <alignment horizontal="left" vertical="center" indent="1"/>
    </xf>
    <xf numFmtId="166" fontId="12" fillId="0" borderId="6" applyNumberFormat="0" applyProtection="0">
      <alignment horizontal="right" vertical="center"/>
    </xf>
    <xf numFmtId="166" fontId="12" fillId="19" borderId="5" applyNumberFormat="0" applyAlignment="0" applyProtection="0">
      <alignment horizontal="left" vertical="center" indent="1"/>
    </xf>
    <xf numFmtId="166" fontId="104" fillId="19" borderId="0" applyNumberFormat="0" applyAlignment="0" applyProtection="0">
      <alignment horizontal="left" vertical="center" indent="1"/>
    </xf>
    <xf numFmtId="0" fontId="11" fillId="0" borderId="42" applyNumberFormat="0" applyFont="0" applyFill="0" applyAlignment="0" applyProtection="0"/>
    <xf numFmtId="166" fontId="12" fillId="0" borderId="6" applyNumberFormat="0" applyFill="0" applyBorder="0" applyAlignment="0" applyProtection="0">
      <alignment horizontal="right" vertical="center"/>
    </xf>
    <xf numFmtId="0" fontId="5" fillId="0" borderId="0"/>
    <xf numFmtId="0" fontId="6" fillId="0" borderId="0"/>
    <xf numFmtId="44" fontId="22" fillId="0" borderId="0" applyFont="0" applyFill="0" applyBorder="0" applyAlignment="0" applyProtection="0"/>
    <xf numFmtId="0" fontId="4" fillId="0" borderId="0"/>
  </cellStyleXfs>
  <cellXfs count="362">
    <xf numFmtId="0" fontId="0" fillId="0" borderId="0" xfId="0"/>
    <xf numFmtId="0" fontId="0" fillId="0" borderId="0" xfId="0" applyBorder="1"/>
    <xf numFmtId="0" fontId="20" fillId="0" borderId="0" xfId="0" applyFont="1"/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38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 wrapText="1"/>
    </xf>
    <xf numFmtId="38" fontId="0" fillId="0" borderId="0" xfId="0" applyNumberFormat="1" applyFont="1" applyAlignment="1">
      <alignment vertical="center" wrapText="1"/>
    </xf>
    <xf numFmtId="10" fontId="0" fillId="0" borderId="0" xfId="0" applyNumberFormat="1" applyFont="1" applyFill="1" applyAlignment="1">
      <alignment vertical="center"/>
    </xf>
    <xf numFmtId="0" fontId="0" fillId="0" borderId="0" xfId="0"/>
    <xf numFmtId="0" fontId="20" fillId="0" borderId="0" xfId="0" applyFont="1" applyBorder="1"/>
    <xf numFmtId="0" fontId="12" fillId="19" borderId="5" xfId="33" quotePrefix="1" applyNumberFormat="1" applyBorder="1" applyAlignment="1"/>
    <xf numFmtId="0" fontId="13" fillId="3" borderId="5" xfId="13" quotePrefix="1" applyNumberFormat="1" applyBorder="1" applyAlignment="1"/>
    <xf numFmtId="0" fontId="12" fillId="19" borderId="5" xfId="33" quotePrefix="1" applyNumberFormat="1" applyBorder="1" applyAlignment="1">
      <alignment wrapText="1"/>
    </xf>
    <xf numFmtId="0" fontId="13" fillId="3" borderId="5" xfId="13" applyNumberFormat="1" applyBorder="1" applyAlignment="1"/>
    <xf numFmtId="0" fontId="12" fillId="19" borderId="5" xfId="33" quotePrefix="1" applyNumberFormat="1" applyAlignment="1"/>
    <xf numFmtId="43" fontId="13" fillId="3" borderId="12" xfId="38" applyFont="1" applyFill="1" applyBorder="1" applyAlignment="1"/>
    <xf numFmtId="43" fontId="13" fillId="3" borderId="13" xfId="38" applyFont="1" applyFill="1" applyBorder="1" applyAlignment="1"/>
    <xf numFmtId="43" fontId="13" fillId="0" borderId="13" xfId="38" applyFont="1" applyBorder="1" applyAlignment="1">
      <alignment horizontal="right" vertical="center"/>
    </xf>
    <xf numFmtId="43" fontId="0" fillId="0" borderId="0" xfId="38" applyFont="1"/>
    <xf numFmtId="43" fontId="0" fillId="0" borderId="0" xfId="38" applyFont="1" applyFill="1" applyAlignment="1">
      <alignment vertical="center"/>
    </xf>
    <xf numFmtId="43" fontId="0" fillId="0" borderId="0" xfId="38" applyFont="1" applyAlignment="1">
      <alignment vertical="center"/>
    </xf>
    <xf numFmtId="0" fontId="105" fillId="0" borderId="0" xfId="1384" applyFont="1" applyAlignment="1"/>
    <xf numFmtId="0" fontId="5" fillId="0" borderId="0" xfId="1384"/>
    <xf numFmtId="0" fontId="105" fillId="0" borderId="0" xfId="1384" applyFont="1" applyAlignment="1">
      <alignment horizontal="center"/>
    </xf>
    <xf numFmtId="0" fontId="6" fillId="0" borderId="0" xfId="1385" applyAlignment="1">
      <alignment horizontal="center"/>
    </xf>
    <xf numFmtId="0" fontId="6" fillId="0" borderId="0" xfId="1385" applyFont="1"/>
    <xf numFmtId="41" fontId="5" fillId="0" borderId="0" xfId="1384" applyNumberFormat="1"/>
    <xf numFmtId="41" fontId="5" fillId="0" borderId="2" xfId="1384" applyNumberFormat="1" applyBorder="1"/>
    <xf numFmtId="41" fontId="5" fillId="0" borderId="0" xfId="1384" applyNumberFormat="1" applyBorder="1"/>
    <xf numFmtId="0" fontId="6" fillId="0" borderId="0" xfId="1385"/>
    <xf numFmtId="165" fontId="0" fillId="0" borderId="3" xfId="0" applyNumberFormat="1" applyFill="1" applyBorder="1" applyAlignment="1">
      <alignment horizontal="right"/>
    </xf>
    <xf numFmtId="0" fontId="106" fillId="0" borderId="0" xfId="466" applyFont="1" applyFill="1" applyBorder="1"/>
    <xf numFmtId="0" fontId="107" fillId="0" borderId="0" xfId="466" applyFont="1"/>
    <xf numFmtId="0" fontId="8" fillId="0" borderId="0" xfId="466"/>
    <xf numFmtId="0" fontId="23" fillId="0" borderId="0" xfId="466" applyFont="1" applyAlignment="1">
      <alignment horizontal="left"/>
    </xf>
    <xf numFmtId="0" fontId="12" fillId="19" borderId="1" xfId="1376" quotePrefix="1" applyNumberFormat="1" applyFont="1" applyFill="1" applyBorder="1" applyAlignment="1">
      <alignment wrapText="1"/>
    </xf>
    <xf numFmtId="0" fontId="12" fillId="19" borderId="41" xfId="1376" quotePrefix="1" applyNumberFormat="1" applyFont="1" applyFill="1" applyBorder="1" applyAlignment="1">
      <alignment wrapText="1"/>
    </xf>
    <xf numFmtId="0" fontId="0" fillId="0" borderId="0" xfId="466" applyFont="1" applyFill="1"/>
    <xf numFmtId="167" fontId="22" fillId="0" borderId="0" xfId="38" applyNumberFormat="1" applyFont="1" applyFill="1"/>
    <xf numFmtId="0" fontId="22" fillId="0" borderId="0" xfId="466" applyFont="1" applyFill="1"/>
    <xf numFmtId="0" fontId="22" fillId="0" borderId="0" xfId="466" applyFont="1"/>
    <xf numFmtId="0" fontId="0" fillId="0" borderId="0" xfId="466" applyFont="1" applyFill="1" applyBorder="1"/>
    <xf numFmtId="167" fontId="22" fillId="0" borderId="3" xfId="38" applyNumberFormat="1" applyFont="1" applyFill="1" applyBorder="1"/>
    <xf numFmtId="0" fontId="0" fillId="0" borderId="0" xfId="466" applyFont="1"/>
    <xf numFmtId="167" fontId="22" fillId="0" borderId="0" xfId="38" applyNumberFormat="1" applyFont="1"/>
    <xf numFmtId="0" fontId="20" fillId="0" borderId="0" xfId="466" applyFont="1"/>
    <xf numFmtId="167" fontId="108" fillId="0" borderId="0" xfId="38" applyNumberFormat="1" applyFont="1" applyFill="1" applyBorder="1"/>
    <xf numFmtId="0" fontId="23" fillId="0" borderId="0" xfId="466" applyFont="1" applyAlignment="1">
      <alignment horizontal="right"/>
    </xf>
    <xf numFmtId="41" fontId="22" fillId="0" borderId="0" xfId="333" applyNumberFormat="1" applyFont="1"/>
    <xf numFmtId="167" fontId="22" fillId="0" borderId="0" xfId="466" applyNumberFormat="1" applyFont="1"/>
    <xf numFmtId="41" fontId="20" fillId="0" borderId="2" xfId="466" applyNumberFormat="1" applyFont="1" applyBorder="1"/>
    <xf numFmtId="0" fontId="0" fillId="0" borderId="45" xfId="0" applyBorder="1"/>
    <xf numFmtId="0" fontId="0" fillId="0" borderId="46" xfId="0" applyBorder="1"/>
    <xf numFmtId="43" fontId="0" fillId="0" borderId="47" xfId="38" applyFont="1" applyBorder="1" applyAlignment="1">
      <alignment horizontal="center" wrapText="1"/>
    </xf>
    <xf numFmtId="0" fontId="0" fillId="0" borderId="48" xfId="0" applyBorder="1"/>
    <xf numFmtId="0" fontId="0" fillId="0" borderId="0" xfId="466" applyFont="1" applyBorder="1" applyAlignment="1">
      <alignment horizontal="right"/>
    </xf>
    <xf numFmtId="43" fontId="0" fillId="0" borderId="49" xfId="38" applyFont="1" applyBorder="1"/>
    <xf numFmtId="43" fontId="0" fillId="0" borderId="50" xfId="38" applyFont="1" applyBorder="1"/>
    <xf numFmtId="43" fontId="0" fillId="0" borderId="51" xfId="38" applyFont="1" applyBorder="1"/>
    <xf numFmtId="43" fontId="0" fillId="0" borderId="49" xfId="38" applyFont="1" applyBorder="1" applyAlignment="1">
      <alignment horizontal="center" wrapText="1"/>
    </xf>
    <xf numFmtId="43" fontId="0" fillId="20" borderId="50" xfId="38" applyFont="1" applyFill="1" applyBorder="1"/>
    <xf numFmtId="43" fontId="0" fillId="0" borderId="52" xfId="38" applyFont="1" applyBorder="1"/>
    <xf numFmtId="0" fontId="0" fillId="0" borderId="53" xfId="0" applyBorder="1"/>
    <xf numFmtId="0" fontId="0" fillId="0" borderId="44" xfId="0" applyBorder="1"/>
    <xf numFmtId="43" fontId="0" fillId="0" borderId="54" xfId="38" applyFont="1" applyBorder="1"/>
    <xf numFmtId="0" fontId="12" fillId="19" borderId="55" xfId="1377" quotePrefix="1" applyNumberFormat="1" applyBorder="1" applyAlignment="1">
      <alignment horizontal="center" wrapText="1"/>
    </xf>
    <xf numFmtId="0" fontId="0" fillId="0" borderId="1" xfId="0" applyBorder="1"/>
    <xf numFmtId="43" fontId="0" fillId="0" borderId="0" xfId="38" applyFont="1" applyFill="1"/>
    <xf numFmtId="43" fontId="0" fillId="0" borderId="0" xfId="38" applyFont="1" applyFill="1" applyBorder="1"/>
    <xf numFmtId="43" fontId="0" fillId="0" borderId="0" xfId="38" applyFont="1" applyFill="1" applyBorder="1" applyAlignment="1">
      <alignment horizontal="center" wrapText="1"/>
    </xf>
    <xf numFmtId="0" fontId="12" fillId="19" borderId="56" xfId="1377" quotePrefix="1" applyNumberFormat="1" applyBorder="1" applyAlignment="1">
      <alignment horizontal="center" wrapText="1"/>
    </xf>
    <xf numFmtId="0" fontId="110" fillId="19" borderId="5" xfId="1377" quotePrefix="1" applyNumberFormat="1" applyFont="1" applyBorder="1" applyAlignment="1"/>
    <xf numFmtId="0" fontId="110" fillId="19" borderId="5" xfId="1377" quotePrefix="1" applyNumberFormat="1" applyFont="1" applyAlignment="1"/>
    <xf numFmtId="0" fontId="110" fillId="19" borderId="5" xfId="1377" quotePrefix="1" applyNumberFormat="1" applyFont="1" applyAlignment="1">
      <alignment horizontal="right"/>
    </xf>
    <xf numFmtId="0" fontId="110" fillId="19" borderId="57" xfId="1377" quotePrefix="1" applyNumberFormat="1" applyFont="1" applyBorder="1" applyAlignment="1"/>
    <xf numFmtId="0" fontId="110" fillId="19" borderId="58" xfId="1377" quotePrefix="1" applyNumberFormat="1" applyFont="1" applyBorder="1" applyAlignment="1"/>
    <xf numFmtId="0" fontId="110" fillId="19" borderId="59" xfId="1377" quotePrefix="1" applyNumberFormat="1" applyFont="1" applyBorder="1" applyAlignment="1">
      <alignment horizontal="right"/>
    </xf>
    <xf numFmtId="0" fontId="110" fillId="19" borderId="60" xfId="1377" quotePrefix="1" applyNumberFormat="1" applyFont="1" applyBorder="1" applyAlignment="1">
      <alignment horizontal="right"/>
    </xf>
    <xf numFmtId="0" fontId="110" fillId="19" borderId="61" xfId="1377" quotePrefix="1" applyNumberFormat="1" applyFont="1" applyBorder="1" applyAlignment="1"/>
    <xf numFmtId="0" fontId="110" fillId="19" borderId="5" xfId="1377" quotePrefix="1" applyNumberFormat="1" applyFont="1" applyBorder="1" applyAlignment="1">
      <alignment horizontal="right"/>
    </xf>
    <xf numFmtId="0" fontId="0" fillId="0" borderId="0" xfId="0" applyAlignment="1">
      <alignment horizontal="right"/>
    </xf>
    <xf numFmtId="190" fontId="0" fillId="0" borderId="0" xfId="0" applyNumberFormat="1" applyAlignment="1">
      <alignment horizontal="right"/>
    </xf>
    <xf numFmtId="190" fontId="0" fillId="0" borderId="0" xfId="0" applyNumberFormat="1"/>
    <xf numFmtId="190" fontId="0" fillId="0" borderId="44" xfId="0" applyNumberFormat="1" applyBorder="1"/>
    <xf numFmtId="9" fontId="0" fillId="0" borderId="0" xfId="0" applyNumberFormat="1"/>
    <xf numFmtId="0" fontId="0" fillId="0" borderId="44" xfId="0" applyFont="1" applyBorder="1"/>
    <xf numFmtId="0" fontId="111" fillId="0" borderId="0" xfId="470" applyFont="1"/>
    <xf numFmtId="0" fontId="4" fillId="0" borderId="0" xfId="470"/>
    <xf numFmtId="0" fontId="112" fillId="0" borderId="0" xfId="470" applyFont="1"/>
    <xf numFmtId="0" fontId="4" fillId="0" borderId="0" xfId="470" applyAlignment="1">
      <alignment horizontal="right"/>
    </xf>
    <xf numFmtId="189" fontId="4" fillId="0" borderId="0" xfId="470" applyNumberFormat="1"/>
    <xf numFmtId="189" fontId="1" fillId="0" borderId="0" xfId="470" applyNumberFormat="1" applyFont="1"/>
    <xf numFmtId="0" fontId="0" fillId="0" borderId="5" xfId="0" applyBorder="1"/>
    <xf numFmtId="0" fontId="0" fillId="0" borderId="0" xfId="0" applyAlignment="1">
      <alignment wrapText="1"/>
    </xf>
    <xf numFmtId="43" fontId="20" fillId="0" borderId="0" xfId="38" applyFont="1" applyFill="1"/>
    <xf numFmtId="0" fontId="13" fillId="3" borderId="11" xfId="34" quotePrefix="1" applyNumberFormat="1" applyFont="1" applyBorder="1" applyAlignment="1"/>
    <xf numFmtId="0" fontId="13" fillId="3" borderId="12" xfId="34" applyNumberFormat="1" applyFont="1" applyBorder="1" applyAlignment="1"/>
    <xf numFmtId="0" fontId="13" fillId="3" borderId="13" xfId="34" applyNumberFormat="1" applyFont="1" applyBorder="1" applyAlignment="1"/>
    <xf numFmtId="43" fontId="20" fillId="0" borderId="0" xfId="0" applyNumberFormat="1" applyFont="1"/>
    <xf numFmtId="43" fontId="20" fillId="0" borderId="0" xfId="38" applyFont="1"/>
    <xf numFmtId="191" fontId="0" fillId="0" borderId="0" xfId="38" applyNumberFormat="1" applyFont="1" applyFill="1" applyBorder="1"/>
    <xf numFmtId="9" fontId="0" fillId="0" borderId="1" xfId="39" applyFont="1" applyBorder="1"/>
    <xf numFmtId="43" fontId="0" fillId="0" borderId="1" xfId="0" applyNumberFormat="1" applyBorder="1"/>
    <xf numFmtId="0" fontId="12" fillId="19" borderId="62" xfId="33" quotePrefix="1" applyNumberFormat="1" applyBorder="1" applyAlignment="1"/>
    <xf numFmtId="0" fontId="110" fillId="19" borderId="62" xfId="1377" quotePrefix="1" applyNumberFormat="1" applyFont="1" applyBorder="1" applyAlignment="1">
      <alignment horizontal="right"/>
    </xf>
    <xf numFmtId="0" fontId="0" fillId="0" borderId="63" xfId="0" applyBorder="1"/>
    <xf numFmtId="0" fontId="0" fillId="0" borderId="17" xfId="0" applyBorder="1"/>
    <xf numFmtId="0" fontId="0" fillId="0" borderId="64" xfId="0" applyBorder="1"/>
    <xf numFmtId="191" fontId="0" fillId="0" borderId="1" xfId="0" applyNumberFormat="1" applyBorder="1"/>
    <xf numFmtId="0" fontId="113" fillId="0" borderId="0" xfId="0" applyFont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43" fontId="109" fillId="0" borderId="0" xfId="38" applyFont="1" applyFill="1" applyAlignment="1">
      <alignment horizontal="center"/>
    </xf>
    <xf numFmtId="167" fontId="0" fillId="0" borderId="0" xfId="38" applyNumberFormat="1" applyFont="1"/>
    <xf numFmtId="167" fontId="0" fillId="0" borderId="0" xfId="38" applyNumberFormat="1" applyFont="1" applyBorder="1"/>
    <xf numFmtId="167" fontId="113" fillId="0" borderId="0" xfId="38" applyNumberFormat="1" applyFont="1" applyFill="1" applyBorder="1" applyAlignment="1">
      <alignment horizontal="center"/>
    </xf>
    <xf numFmtId="167" fontId="12" fillId="19" borderId="55" xfId="38" quotePrefix="1" applyNumberFormat="1" applyFont="1" applyFill="1" applyBorder="1" applyAlignment="1">
      <alignment horizontal="center" wrapText="1"/>
    </xf>
    <xf numFmtId="167" fontId="0" fillId="0" borderId="1" xfId="38" applyNumberFormat="1" applyFont="1" applyBorder="1"/>
    <xf numFmtId="167" fontId="12" fillId="19" borderId="5" xfId="38" quotePrefix="1" applyNumberFormat="1" applyFont="1" applyFill="1" applyBorder="1" applyAlignment="1"/>
    <xf numFmtId="167" fontId="113" fillId="0" borderId="0" xfId="38" applyNumberFormat="1" applyFont="1" applyAlignment="1">
      <alignment horizontal="center"/>
    </xf>
    <xf numFmtId="167" fontId="12" fillId="19" borderId="5" xfId="38" quotePrefix="1" applyNumberFormat="1" applyFont="1" applyFill="1" applyBorder="1" applyAlignment="1">
      <alignment wrapText="1"/>
    </xf>
    <xf numFmtId="43" fontId="0" fillId="0" borderId="1" xfId="38" applyNumberFormat="1" applyFont="1" applyBorder="1"/>
    <xf numFmtId="0" fontId="20" fillId="0" borderId="0" xfId="0" applyFont="1" applyAlignment="1">
      <alignment horizontal="center"/>
    </xf>
    <xf numFmtId="193" fontId="0" fillId="0" borderId="1" xfId="0" applyNumberFormat="1" applyBorder="1"/>
    <xf numFmtId="0" fontId="20" fillId="69" borderId="1" xfId="0" applyFont="1" applyFill="1" applyBorder="1" applyAlignment="1">
      <alignment horizontal="center"/>
    </xf>
    <xf numFmtId="167" fontId="12" fillId="19" borderId="66" xfId="38" quotePrefix="1" applyNumberFormat="1" applyFont="1" applyFill="1" applyBorder="1" applyAlignment="1">
      <alignment horizontal="center" wrapText="1"/>
    </xf>
    <xf numFmtId="167" fontId="115" fillId="0" borderId="0" xfId="38" applyNumberFormat="1" applyFont="1" applyFill="1" applyBorder="1" applyAlignment="1">
      <alignment horizontal="center"/>
    </xf>
    <xf numFmtId="167" fontId="116" fillId="0" borderId="0" xfId="38" applyNumberFormat="1" applyFont="1" applyFill="1" applyBorder="1" applyAlignment="1">
      <alignment horizontal="center" wrapText="1"/>
    </xf>
    <xf numFmtId="167" fontId="116" fillId="0" borderId="0" xfId="38" quotePrefix="1" applyNumberFormat="1" applyFont="1" applyFill="1" applyBorder="1" applyAlignment="1">
      <alignment horizontal="center" wrapText="1"/>
    </xf>
    <xf numFmtId="167" fontId="0" fillId="0" borderId="0" xfId="38" applyNumberFormat="1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70" borderId="0" xfId="0" applyFont="1" applyFill="1" applyAlignment="1">
      <alignment horizontal="center" vertical="center"/>
    </xf>
    <xf numFmtId="0" fontId="0" fillId="70" borderId="0" xfId="0" applyFont="1" applyFill="1" applyAlignment="1">
      <alignment vertical="center"/>
    </xf>
    <xf numFmtId="0" fontId="23" fillId="70" borderId="0" xfId="0" applyFont="1" applyFill="1" applyAlignment="1">
      <alignment horizontal="center" vertical="center"/>
    </xf>
    <xf numFmtId="0" fontId="0" fillId="70" borderId="0" xfId="0" applyFont="1" applyFill="1" applyAlignment="1">
      <alignment horizontal="center" vertical="center"/>
    </xf>
    <xf numFmtId="0" fontId="27" fillId="70" borderId="0" xfId="0" applyFont="1" applyFill="1" applyAlignment="1">
      <alignment vertical="center"/>
    </xf>
    <xf numFmtId="0" fontId="28" fillId="70" borderId="0" xfId="0" applyFont="1" applyFill="1" applyAlignment="1">
      <alignment horizontal="center" vertical="center"/>
    </xf>
    <xf numFmtId="0" fontId="0" fillId="70" borderId="3" xfId="0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center" vertical="center"/>
    </xf>
    <xf numFmtId="43" fontId="0" fillId="70" borderId="0" xfId="38" applyFont="1" applyFill="1" applyAlignment="1">
      <alignment vertical="center"/>
    </xf>
    <xf numFmtId="43" fontId="0" fillId="70" borderId="0" xfId="38" applyFont="1" applyFill="1" applyAlignment="1">
      <alignment vertical="center" wrapText="1"/>
    </xf>
    <xf numFmtId="38" fontId="0" fillId="70" borderId="0" xfId="0" applyNumberFormat="1" applyFont="1" applyFill="1" applyAlignment="1">
      <alignment vertical="center" wrapText="1"/>
    </xf>
    <xf numFmtId="38" fontId="0" fillId="70" borderId="0" xfId="0" applyNumberFormat="1" applyFont="1" applyFill="1" applyBorder="1" applyAlignment="1">
      <alignment vertical="center" wrapText="1"/>
    </xf>
    <xf numFmtId="43" fontId="0" fillId="70" borderId="0" xfId="38" applyFont="1" applyFill="1" applyBorder="1" applyAlignment="1">
      <alignment vertical="center" wrapText="1"/>
    </xf>
    <xf numFmtId="43" fontId="0" fillId="70" borderId="0" xfId="38" applyFont="1" applyFill="1" applyBorder="1" applyAlignment="1">
      <alignment vertical="center"/>
    </xf>
    <xf numFmtId="0" fontId="20" fillId="70" borderId="44" xfId="0" applyFont="1" applyFill="1" applyBorder="1" applyAlignment="1">
      <alignment horizontal="center" vertical="center"/>
    </xf>
    <xf numFmtId="0" fontId="20" fillId="70" borderId="44" xfId="0" applyFont="1" applyFill="1" applyBorder="1" applyAlignment="1">
      <alignment horizontal="center" vertical="center" wrapText="1"/>
    </xf>
    <xf numFmtId="165" fontId="0" fillId="70" borderId="3" xfId="39" applyNumberFormat="1" applyFont="1" applyFill="1" applyBorder="1" applyAlignment="1">
      <alignment vertical="center"/>
    </xf>
    <xf numFmtId="167" fontId="0" fillId="70" borderId="17" xfId="38" applyNumberFormat="1" applyFont="1" applyFill="1" applyBorder="1" applyAlignment="1">
      <alignment vertical="center"/>
    </xf>
    <xf numFmtId="167" fontId="0" fillId="70" borderId="18" xfId="38" applyNumberFormat="1" applyFont="1" applyFill="1" applyBorder="1" applyAlignment="1">
      <alignment vertical="center"/>
    </xf>
    <xf numFmtId="9" fontId="0" fillId="70" borderId="0" xfId="0" applyNumberFormat="1" applyFont="1" applyFill="1" applyAlignment="1">
      <alignment vertical="center"/>
    </xf>
    <xf numFmtId="167" fontId="0" fillId="70" borderId="0" xfId="38" applyNumberFormat="1" applyFont="1" applyFill="1" applyAlignment="1">
      <alignment vertical="center"/>
    </xf>
    <xf numFmtId="9" fontId="0" fillId="70" borderId="0" xfId="39" applyFont="1" applyFill="1" applyBorder="1" applyAlignment="1">
      <alignment vertical="center"/>
    </xf>
    <xf numFmtId="167" fontId="0" fillId="0" borderId="0" xfId="38" applyNumberFormat="1" applyFont="1" applyAlignment="1">
      <alignment vertical="center"/>
    </xf>
    <xf numFmtId="0" fontId="24" fillId="70" borderId="0" xfId="0" applyFont="1" applyFill="1" applyAlignment="1">
      <alignment horizontal="center" vertical="top"/>
    </xf>
    <xf numFmtId="0" fontId="0" fillId="70" borderId="0" xfId="0" applyFont="1" applyFill="1" applyAlignment="1">
      <alignment vertical="top"/>
    </xf>
    <xf numFmtId="0" fontId="23" fillId="70" borderId="0" xfId="0" applyFont="1" applyFill="1" applyAlignment="1">
      <alignment horizontal="center" vertical="top"/>
    </xf>
    <xf numFmtId="43" fontId="0" fillId="70" borderId="0" xfId="38" applyFont="1" applyFill="1" applyAlignment="1">
      <alignment vertical="top"/>
    </xf>
    <xf numFmtId="0" fontId="0" fillId="0" borderId="0" xfId="0" applyFont="1" applyAlignment="1">
      <alignment vertical="top"/>
    </xf>
    <xf numFmtId="0" fontId="1" fillId="0" borderId="0" xfId="1387" applyFont="1" applyAlignment="1">
      <alignment horizontal="centerContinuous"/>
    </xf>
    <xf numFmtId="0" fontId="4" fillId="0" borderId="0" xfId="1387" applyAlignment="1">
      <alignment horizontal="centerContinuous"/>
    </xf>
    <xf numFmtId="0" fontId="4" fillId="0" borderId="0" xfId="1387"/>
    <xf numFmtId="0" fontId="1" fillId="0" borderId="0" xfId="1387" applyFont="1" applyAlignment="1">
      <alignment horizontal="center"/>
    </xf>
    <xf numFmtId="194" fontId="4" fillId="0" borderId="0" xfId="1387" applyNumberFormat="1"/>
    <xf numFmtId="0" fontId="4" fillId="0" borderId="0" xfId="1387" applyAlignment="1">
      <alignment horizontal="center" wrapText="1"/>
    </xf>
    <xf numFmtId="0" fontId="1" fillId="0" borderId="17" xfId="1387" applyFont="1" applyBorder="1" applyAlignment="1">
      <alignment horizontal="center" wrapText="1"/>
    </xf>
    <xf numFmtId="1" fontId="1" fillId="0" borderId="17" xfId="1387" applyNumberFormat="1" applyFont="1" applyBorder="1" applyAlignment="1">
      <alignment horizontal="center" wrapText="1"/>
    </xf>
    <xf numFmtId="194" fontId="1" fillId="0" borderId="17" xfId="1387" applyNumberFormat="1" applyFont="1" applyBorder="1" applyAlignment="1">
      <alignment horizontal="center" wrapText="1"/>
    </xf>
    <xf numFmtId="0" fontId="1" fillId="0" borderId="0" xfId="1387" applyFont="1" applyBorder="1" applyAlignment="1">
      <alignment horizontal="center" wrapText="1"/>
    </xf>
    <xf numFmtId="1" fontId="2" fillId="0" borderId="0" xfId="1387" applyNumberFormat="1" applyFont="1" applyBorder="1" applyAlignment="1">
      <alignment horizontal="center" wrapText="1"/>
    </xf>
    <xf numFmtId="0" fontId="2" fillId="0" borderId="0" xfId="1387" applyFont="1" applyBorder="1" applyAlignment="1">
      <alignment horizontal="center" wrapText="1"/>
    </xf>
    <xf numFmtId="194" fontId="2" fillId="0" borderId="0" xfId="1387" applyNumberFormat="1" applyFont="1" applyBorder="1" applyAlignment="1">
      <alignment horizontal="center" wrapText="1"/>
    </xf>
    <xf numFmtId="0" fontId="4" fillId="0" borderId="0" xfId="1387" applyAlignment="1">
      <alignment horizontal="center"/>
    </xf>
    <xf numFmtId="10" fontId="0" fillId="0" borderId="0" xfId="555" applyNumberFormat="1" applyFont="1" applyFill="1"/>
    <xf numFmtId="10" fontId="0" fillId="0" borderId="0" xfId="555" applyNumberFormat="1" applyFont="1"/>
    <xf numFmtId="194" fontId="0" fillId="0" borderId="0" xfId="303" applyNumberFormat="1" applyFont="1"/>
    <xf numFmtId="10" fontId="0" fillId="0" borderId="3" xfId="555" applyNumberFormat="1" applyFont="1" applyFill="1" applyBorder="1"/>
    <xf numFmtId="10" fontId="0" fillId="0" borderId="3" xfId="555" applyNumberFormat="1" applyFont="1" applyBorder="1"/>
    <xf numFmtId="10" fontId="1" fillId="0" borderId="1" xfId="1387" applyNumberFormat="1" applyFont="1" applyBorder="1"/>
    <xf numFmtId="0" fontId="2" fillId="0" borderId="0" xfId="1387" applyFont="1" applyAlignment="1">
      <alignment horizontal="right"/>
    </xf>
    <xf numFmtId="0" fontId="117" fillId="0" borderId="0" xfId="1387" applyFont="1"/>
    <xf numFmtId="0" fontId="4" fillId="0" borderId="44" xfId="1387" applyBorder="1" applyAlignment="1">
      <alignment horizontal="center"/>
    </xf>
    <xf numFmtId="195" fontId="0" fillId="0" borderId="0" xfId="303" applyNumberFormat="1" applyFont="1"/>
    <xf numFmtId="43" fontId="0" fillId="0" borderId="0" xfId="303" applyFont="1"/>
    <xf numFmtId="0" fontId="2" fillId="0" borderId="0" xfId="1387" applyFont="1"/>
    <xf numFmtId="167" fontId="0" fillId="0" borderId="2" xfId="38" applyNumberFormat="1" applyFont="1" applyFill="1" applyBorder="1" applyAlignment="1">
      <alignment vertical="center"/>
    </xf>
    <xf numFmtId="9" fontId="0" fillId="0" borderId="2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9" fontId="0" fillId="0" borderId="0" xfId="39" applyFont="1" applyFill="1" applyAlignment="1">
      <alignment vertical="center"/>
    </xf>
    <xf numFmtId="9" fontId="0" fillId="0" borderId="0" xfId="39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9" fillId="70" borderId="0" xfId="0" applyFont="1" applyFill="1" applyBorder="1" applyAlignment="1">
      <alignment vertical="center"/>
    </xf>
    <xf numFmtId="43" fontId="0" fillId="0" borderId="0" xfId="3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38" applyNumberFormat="1" applyFont="1" applyBorder="1"/>
    <xf numFmtId="0" fontId="0" fillId="0" borderId="0" xfId="0"/>
    <xf numFmtId="0" fontId="0" fillId="0" borderId="0" xfId="0" applyFont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37"/>
    <xf numFmtId="0" fontId="12" fillId="19" borderId="5" xfId="33" quotePrefix="1" applyNumberFormat="1" applyBorder="1" applyAlignment="1"/>
    <xf numFmtId="0" fontId="12" fillId="19" borderId="5" xfId="33" quotePrefix="1" applyNumberFormat="1" applyBorder="1" applyAlignment="1">
      <alignment wrapText="1"/>
    </xf>
    <xf numFmtId="43" fontId="12" fillId="0" borderId="6" xfId="38" applyFont="1" applyBorder="1" applyAlignment="1">
      <alignment horizontal="right" vertical="center"/>
    </xf>
    <xf numFmtId="43" fontId="12" fillId="0" borderId="10" xfId="38" applyFont="1" applyBorder="1" applyAlignment="1">
      <alignment horizontal="right" vertical="center"/>
    </xf>
    <xf numFmtId="43" fontId="12" fillId="0" borderId="43" xfId="38" applyFont="1" applyBorder="1" applyAlignment="1">
      <alignment horizontal="right" vertical="center"/>
    </xf>
    <xf numFmtId="43" fontId="13" fillId="0" borderId="12" xfId="38" applyFont="1" applyBorder="1" applyAlignment="1">
      <alignment horizontal="right" vertical="center"/>
    </xf>
    <xf numFmtId="0" fontId="0" fillId="0" borderId="0" xfId="0" applyAlignment="1">
      <alignment horizontal="left"/>
    </xf>
    <xf numFmtId="167" fontId="0" fillId="0" borderId="0" xfId="38" applyNumberFormat="1" applyFont="1" applyFill="1" applyAlignment="1">
      <alignment vertical="center"/>
    </xf>
    <xf numFmtId="0" fontId="0" fillId="70" borderId="0" xfId="0" applyFont="1" applyFill="1" applyAlignment="1">
      <alignment vertical="center"/>
    </xf>
    <xf numFmtId="167" fontId="0" fillId="70" borderId="3" xfId="38" applyNumberFormat="1" applyFont="1" applyFill="1" applyBorder="1" applyAlignment="1">
      <alignment vertical="center"/>
    </xf>
    <xf numFmtId="0" fontId="0" fillId="70" borderId="0" xfId="0" applyFont="1" applyFill="1" applyBorder="1" applyAlignment="1">
      <alignment vertical="center"/>
    </xf>
    <xf numFmtId="167" fontId="0" fillId="70" borderId="0" xfId="38" applyNumberFormat="1" applyFont="1" applyFill="1" applyBorder="1" applyAlignment="1">
      <alignment vertical="top"/>
    </xf>
    <xf numFmtId="0" fontId="23" fillId="0" borderId="0" xfId="0" applyFont="1" applyFill="1" applyAlignment="1">
      <alignment horizontal="center" vertical="center"/>
    </xf>
    <xf numFmtId="43" fontId="12" fillId="19" borderId="5" xfId="38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70" borderId="0" xfId="0" applyFill="1"/>
    <xf numFmtId="189" fontId="4" fillId="70" borderId="0" xfId="470" applyNumberFormat="1" applyFill="1"/>
    <xf numFmtId="43" fontId="114" fillId="69" borderId="67" xfId="38" applyFont="1" applyFill="1" applyBorder="1"/>
    <xf numFmtId="167" fontId="114" fillId="69" borderId="68" xfId="38" applyNumberFormat="1" applyFont="1" applyFill="1" applyBorder="1"/>
    <xf numFmtId="0" fontId="114" fillId="69" borderId="68" xfId="0" applyFont="1" applyFill="1" applyBorder="1"/>
    <xf numFmtId="167" fontId="114" fillId="69" borderId="69" xfId="38" applyNumberFormat="1" applyFont="1" applyFill="1" applyBorder="1"/>
    <xf numFmtId="43" fontId="20" fillId="69" borderId="0" xfId="38" applyFont="1" applyFill="1"/>
    <xf numFmtId="193" fontId="20" fillId="69" borderId="65" xfId="1386" applyNumberFormat="1" applyFont="1" applyFill="1" applyBorder="1"/>
    <xf numFmtId="193" fontId="20" fillId="69" borderId="1" xfId="0" applyNumberFormat="1" applyFont="1" applyFill="1" applyBorder="1"/>
    <xf numFmtId="167" fontId="20" fillId="69" borderId="65" xfId="38" applyNumberFormat="1" applyFont="1" applyFill="1" applyBorder="1"/>
    <xf numFmtId="43" fontId="0" fillId="69" borderId="0" xfId="38" applyFont="1" applyFill="1"/>
    <xf numFmtId="167" fontId="0" fillId="69" borderId="0" xfId="38" applyNumberFormat="1" applyFont="1" applyFill="1"/>
    <xf numFmtId="0" fontId="0" fillId="69" borderId="0" xfId="0" applyFill="1" applyBorder="1"/>
    <xf numFmtId="167" fontId="0" fillId="69" borderId="0" xfId="38" applyNumberFormat="1" applyFont="1" applyFill="1" applyBorder="1"/>
    <xf numFmtId="192" fontId="0" fillId="69" borderId="0" xfId="38" applyNumberFormat="1" applyFont="1" applyFill="1" applyBorder="1" applyAlignment="1">
      <alignment horizontal="right"/>
    </xf>
    <xf numFmtId="167" fontId="0" fillId="69" borderId="1" xfId="38" applyNumberFormat="1" applyFont="1" applyFill="1" applyBorder="1" applyAlignment="1">
      <alignment horizontal="center" wrapText="1"/>
    </xf>
    <xf numFmtId="0" fontId="0" fillId="69" borderId="1" xfId="0" applyFill="1" applyBorder="1" applyAlignment="1">
      <alignment horizontal="center" wrapText="1"/>
    </xf>
    <xf numFmtId="0" fontId="24" fillId="70" borderId="0" xfId="0" applyFont="1" applyFill="1" applyAlignment="1">
      <alignment vertical="center"/>
    </xf>
    <xf numFmtId="167" fontId="25" fillId="0" borderId="0" xfId="38" applyNumberFormat="1" applyFont="1" applyFill="1" applyAlignment="1">
      <alignment vertical="center"/>
    </xf>
    <xf numFmtId="167" fontId="103" fillId="0" borderId="0" xfId="38" applyNumberFormat="1" applyFont="1" applyFill="1" applyAlignment="1">
      <alignment vertical="center"/>
    </xf>
    <xf numFmtId="167" fontId="0" fillId="0" borderId="2" xfId="38" applyNumberFormat="1" applyFont="1" applyBorder="1" applyAlignment="1">
      <alignment vertical="center"/>
    </xf>
    <xf numFmtId="167" fontId="103" fillId="0" borderId="3" xfId="38" applyNumberFormat="1" applyFont="1" applyFill="1" applyBorder="1" applyAlignment="1">
      <alignment vertical="center"/>
    </xf>
    <xf numFmtId="167" fontId="0" fillId="0" borderId="18" xfId="38" applyNumberFormat="1" applyFont="1" applyFill="1" applyBorder="1" applyAlignment="1">
      <alignment vertical="center"/>
    </xf>
    <xf numFmtId="167" fontId="103" fillId="0" borderId="0" xfId="38" applyNumberFormat="1" applyFont="1" applyAlignment="1">
      <alignment vertical="center"/>
    </xf>
    <xf numFmtId="167" fontId="0" fillId="70" borderId="0" xfId="38" applyNumberFormat="1" applyFont="1" applyFill="1" applyAlignment="1">
      <alignment vertical="center" wrapText="1"/>
    </xf>
    <xf numFmtId="167" fontId="0" fillId="70" borderId="2" xfId="38" applyNumberFormat="1" applyFont="1" applyFill="1" applyBorder="1" applyAlignment="1">
      <alignment vertical="center" wrapText="1"/>
    </xf>
    <xf numFmtId="0" fontId="120" fillId="0" borderId="0" xfId="0" applyFont="1"/>
    <xf numFmtId="3" fontId="120" fillId="0" borderId="0" xfId="0" applyNumberFormat="1" applyFont="1"/>
    <xf numFmtId="0" fontId="120" fillId="0" borderId="0" xfId="0" applyFont="1" applyAlignment="1">
      <alignment horizontal="right" vertical="top" wrapText="1"/>
    </xf>
    <xf numFmtId="3" fontId="120" fillId="0" borderId="0" xfId="0" applyNumberFormat="1" applyFont="1" applyAlignment="1">
      <alignment horizontal="right" vertical="top" wrapText="1"/>
    </xf>
    <xf numFmtId="0" fontId="120" fillId="0" borderId="0" xfId="0" applyFont="1" applyAlignment="1">
      <alignment horizontal="center" wrapText="1"/>
    </xf>
    <xf numFmtId="0" fontId="120" fillId="0" borderId="0" xfId="0" applyFont="1" applyBorder="1" applyAlignment="1">
      <alignment horizontal="center" wrapText="1"/>
    </xf>
    <xf numFmtId="0" fontId="122" fillId="0" borderId="0" xfId="0" applyFont="1"/>
    <xf numFmtId="196" fontId="120" fillId="0" borderId="0" xfId="0" applyNumberFormat="1" applyFont="1" applyAlignment="1">
      <alignment horizontal="center"/>
    </xf>
    <xf numFmtId="196" fontId="123" fillId="0" borderId="0" xfId="0" applyNumberFormat="1" applyFont="1" applyAlignment="1">
      <alignment horizontal="center"/>
    </xf>
    <xf numFmtId="3" fontId="123" fillId="0" borderId="0" xfId="0" applyNumberFormat="1" applyFont="1" applyAlignment="1">
      <alignment horizontal="center"/>
    </xf>
    <xf numFmtId="0" fontId="120" fillId="0" borderId="0" xfId="0" applyFont="1" applyAlignment="1">
      <alignment horizontal="center"/>
    </xf>
    <xf numFmtId="196" fontId="120" fillId="0" borderId="0" xfId="0" applyNumberFormat="1" applyFont="1" applyBorder="1" applyAlignment="1">
      <alignment horizontal="center"/>
    </xf>
    <xf numFmtId="3" fontId="120" fillId="0" borderId="0" xfId="0" applyNumberFormat="1" applyFont="1" applyBorder="1"/>
    <xf numFmtId="0" fontId="120" fillId="0" borderId="0" xfId="0" applyFont="1" applyBorder="1" applyAlignment="1">
      <alignment horizontal="center"/>
    </xf>
    <xf numFmtId="3" fontId="120" fillId="0" borderId="4" xfId="0" applyNumberFormat="1" applyFont="1" applyBorder="1"/>
    <xf numFmtId="3" fontId="120" fillId="0" borderId="3" xfId="0" applyNumberFormat="1" applyFont="1" applyBorder="1"/>
    <xf numFmtId="0" fontId="124" fillId="0" borderId="0" xfId="0" applyFont="1"/>
    <xf numFmtId="3" fontId="124" fillId="0" borderId="2" xfId="0" applyNumberFormat="1" applyFont="1" applyBorder="1"/>
    <xf numFmtId="3" fontId="124" fillId="0" borderId="0" xfId="0" applyNumberFormat="1" applyFont="1" applyBorder="1"/>
    <xf numFmtId="0" fontId="125" fillId="0" borderId="0" xfId="0" applyFont="1"/>
    <xf numFmtId="0" fontId="125" fillId="0" borderId="0" xfId="0" applyFont="1" applyAlignment="1">
      <alignment horizontal="center"/>
    </xf>
    <xf numFmtId="0" fontId="125" fillId="0" borderId="0" xfId="0" applyFont="1" applyAlignment="1">
      <alignment horizontal="right" vertical="top" wrapText="1"/>
    </xf>
    <xf numFmtId="0" fontId="125" fillId="0" borderId="0" xfId="0" applyFont="1" applyAlignment="1">
      <alignment horizontal="right" vertical="top"/>
    </xf>
    <xf numFmtId="0" fontId="120" fillId="0" borderId="0" xfId="0" applyFont="1" applyAlignment="1">
      <alignment wrapText="1"/>
    </xf>
    <xf numFmtId="3" fontId="120" fillId="0" borderId="0" xfId="0" applyNumberFormat="1" applyFont="1" applyAlignment="1">
      <alignment wrapText="1"/>
    </xf>
    <xf numFmtId="0" fontId="114" fillId="0" borderId="0" xfId="0" applyFont="1"/>
    <xf numFmtId="0" fontId="126" fillId="0" borderId="0" xfId="0" applyFont="1" applyAlignment="1">
      <alignment horizontal="left"/>
    </xf>
    <xf numFmtId="0" fontId="13" fillId="3" borderId="5" xfId="13" quotePrefix="1" applyNumberFormat="1" applyBorder="1" applyAlignment="1">
      <alignment horizontal="center" vertical="center"/>
    </xf>
    <xf numFmtId="0" fontId="13" fillId="3" borderId="5" xfId="13" applyNumberFormat="1" applyBorder="1" applyAlignment="1">
      <alignment horizontal="center" vertical="center"/>
    </xf>
    <xf numFmtId="43" fontId="12" fillId="19" borderId="70" xfId="38" quotePrefix="1" applyFont="1" applyFill="1" applyBorder="1" applyAlignment="1">
      <alignment horizontal="center" vertical="center" wrapText="1"/>
    </xf>
    <xf numFmtId="9" fontId="12" fillId="19" borderId="1" xfId="39" applyFont="1" applyFill="1" applyBorder="1" applyAlignment="1">
      <alignment horizontal="center" vertical="center" wrapText="1"/>
    </xf>
    <xf numFmtId="0" fontId="12" fillId="19" borderId="5" xfId="33" quotePrefix="1" applyNumberFormat="1" applyBorder="1" applyAlignment="1">
      <alignment horizontal="center"/>
    </xf>
    <xf numFmtId="43" fontId="12" fillId="0" borderId="71" xfId="38" applyFont="1" applyBorder="1" applyAlignment="1">
      <alignment horizontal="right" vertical="center"/>
    </xf>
    <xf numFmtId="43" fontId="12" fillId="0" borderId="1" xfId="38" applyFont="1" applyFill="1" applyBorder="1" applyAlignment="1">
      <alignment horizontal="right" vertical="center"/>
    </xf>
    <xf numFmtId="10" fontId="0" fillId="0" borderId="1" xfId="39" applyNumberFormat="1" applyFont="1" applyBorder="1"/>
    <xf numFmtId="43" fontId="0" fillId="0" borderId="0" xfId="0" applyNumberFormat="1"/>
    <xf numFmtId="0" fontId="0" fillId="0" borderId="0" xfId="0" applyAlignment="1">
      <alignment horizontal="center"/>
    </xf>
    <xf numFmtId="43" fontId="12" fillId="0" borderId="72" xfId="38" applyFont="1" applyBorder="1" applyAlignment="1">
      <alignment horizontal="right" vertical="center"/>
    </xf>
    <xf numFmtId="43" fontId="0" fillId="0" borderId="0" xfId="0" applyNumberFormat="1" applyBorder="1"/>
    <xf numFmtId="43" fontId="13" fillId="0" borderId="73" xfId="38" applyFont="1" applyBorder="1" applyAlignment="1">
      <alignment horizontal="right" vertical="center"/>
    </xf>
    <xf numFmtId="43" fontId="20" fillId="71" borderId="67" xfId="0" applyNumberFormat="1" applyFont="1" applyFill="1" applyBorder="1"/>
    <xf numFmtId="43" fontId="20" fillId="71" borderId="68" xfId="0" applyNumberFormat="1" applyFont="1" applyFill="1" applyBorder="1"/>
    <xf numFmtId="43" fontId="20" fillId="71" borderId="69" xfId="0" applyNumberFormat="1" applyFont="1" applyFill="1" applyBorder="1"/>
    <xf numFmtId="169" fontId="20" fillId="71" borderId="67" xfId="0" applyNumberFormat="1" applyFont="1" applyFill="1" applyBorder="1" applyAlignment="1">
      <alignment horizontal="center"/>
    </xf>
    <xf numFmtId="169" fontId="20" fillId="71" borderId="68" xfId="0" applyNumberFormat="1" applyFont="1" applyFill="1" applyBorder="1" applyAlignment="1">
      <alignment horizontal="center"/>
    </xf>
    <xf numFmtId="169" fontId="20" fillId="71" borderId="69" xfId="0" applyNumberFormat="1" applyFont="1" applyFill="1" applyBorder="1" applyAlignment="1">
      <alignment horizontal="center"/>
    </xf>
    <xf numFmtId="197" fontId="0" fillId="0" borderId="0" xfId="0" applyNumberFormat="1"/>
    <xf numFmtId="0" fontId="13" fillId="3" borderId="74" xfId="13" quotePrefix="1" applyNumberFormat="1" applyBorder="1" applyAlignment="1"/>
    <xf numFmtId="0" fontId="13" fillId="3" borderId="75" xfId="13" quotePrefix="1" applyNumberFormat="1" applyBorder="1" applyAlignment="1"/>
    <xf numFmtId="0" fontId="12" fillId="19" borderId="75" xfId="33" quotePrefix="1" applyNumberFormat="1" applyBorder="1" applyAlignment="1">
      <alignment wrapText="1"/>
    </xf>
    <xf numFmtId="0" fontId="12" fillId="19" borderId="76" xfId="33" quotePrefix="1" applyNumberFormat="1" applyBorder="1" applyAlignment="1">
      <alignment wrapText="1"/>
    </xf>
    <xf numFmtId="0" fontId="12" fillId="19" borderId="5" xfId="33" quotePrefix="1" applyNumberFormat="1" applyBorder="1" applyAlignment="1">
      <alignment horizontal="left"/>
    </xf>
    <xf numFmtId="0" fontId="12" fillId="19" borderId="77" xfId="33" quotePrefix="1" applyNumberFormat="1" applyBorder="1" applyAlignment="1"/>
    <xf numFmtId="197" fontId="12" fillId="0" borderId="6" xfId="11" applyNumberFormat="1" applyBorder="1">
      <alignment horizontal="right" vertical="center"/>
    </xf>
    <xf numFmtId="197" fontId="12" fillId="0" borderId="78" xfId="11" applyNumberFormat="1" applyBorder="1">
      <alignment horizontal="right" vertical="center"/>
    </xf>
    <xf numFmtId="0" fontId="12" fillId="19" borderId="79" xfId="33" quotePrefix="1" applyNumberFormat="1" applyBorder="1" applyAlignment="1"/>
    <xf numFmtId="0" fontId="12" fillId="19" borderId="80" xfId="33" quotePrefix="1" applyNumberFormat="1" applyBorder="1" applyAlignment="1"/>
    <xf numFmtId="197" fontId="12" fillId="0" borderId="81" xfId="11" applyNumberFormat="1" applyBorder="1">
      <alignment horizontal="right" vertical="center"/>
    </xf>
    <xf numFmtId="197" fontId="12" fillId="0" borderId="82" xfId="11" applyNumberFormat="1" applyBorder="1">
      <alignment horizontal="right" vertical="center"/>
    </xf>
    <xf numFmtId="197" fontId="20" fillId="0" borderId="0" xfId="0" applyNumberFormat="1" applyFont="1"/>
    <xf numFmtId="43" fontId="12" fillId="0" borderId="1" xfId="38" applyFont="1" applyFill="1" applyBorder="1" applyAlignment="1">
      <alignment horizontal="center" vertical="center" wrapText="1"/>
    </xf>
    <xf numFmtId="0" fontId="0" fillId="0" borderId="1" xfId="0" applyFill="1" applyBorder="1"/>
    <xf numFmtId="43" fontId="0" fillId="0" borderId="1" xfId="0" applyNumberFormat="1" applyFill="1" applyBorder="1"/>
    <xf numFmtId="0" fontId="0" fillId="0" borderId="0" xfId="0" applyFill="1"/>
    <xf numFmtId="196" fontId="12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167" fontId="128" fillId="0" borderId="0" xfId="38" applyNumberFormat="1" applyFont="1" applyBorder="1" applyAlignment="1">
      <alignment horizontal="right" vertical="center"/>
    </xf>
    <xf numFmtId="0" fontId="129" fillId="0" borderId="3" xfId="0" applyFont="1" applyBorder="1" applyAlignment="1">
      <alignment horizontal="center" vertical="center"/>
    </xf>
    <xf numFmtId="10" fontId="0" fillId="0" borderId="0" xfId="39" applyNumberFormat="1" applyFont="1"/>
    <xf numFmtId="0" fontId="23" fillId="0" borderId="0" xfId="0" applyFont="1" applyAlignment="1">
      <alignment horizontal="center"/>
    </xf>
    <xf numFmtId="38" fontId="0" fillId="0" borderId="0" xfId="0" applyNumberFormat="1" applyFont="1" applyFill="1" applyAlignment="1">
      <alignment vertical="center"/>
    </xf>
    <xf numFmtId="10" fontId="0" fillId="0" borderId="2" xfId="0" applyNumberFormat="1" applyFont="1" applyFill="1" applyBorder="1" applyAlignment="1">
      <alignment vertical="center"/>
    </xf>
    <xf numFmtId="167" fontId="0" fillId="0" borderId="0" xfId="38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horizontal="center" vertical="center"/>
    </xf>
    <xf numFmtId="0" fontId="129" fillId="0" borderId="3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167" fontId="128" fillId="0" borderId="0" xfId="38" applyNumberFormat="1" applyFont="1" applyFill="1" applyBorder="1" applyAlignment="1">
      <alignment horizontal="right" vertical="center"/>
    </xf>
    <xf numFmtId="167" fontId="128" fillId="0" borderId="0" xfId="0" applyNumberFormat="1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167" fontId="128" fillId="0" borderId="2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165" fontId="130" fillId="0" borderId="0" xfId="39" applyNumberFormat="1" applyFont="1" applyFill="1" applyBorder="1" applyAlignment="1">
      <alignment horizontal="right" vertical="center"/>
    </xf>
    <xf numFmtId="167" fontId="130" fillId="0" borderId="2" xfId="38" applyNumberFormat="1" applyFont="1" applyBorder="1" applyAlignment="1">
      <alignment horizontal="right" vertical="center"/>
    </xf>
    <xf numFmtId="167" fontId="25" fillId="70" borderId="0" xfId="38" applyNumberFormat="1" applyFont="1" applyFill="1" applyAlignment="1">
      <alignment vertical="center"/>
    </xf>
    <xf numFmtId="165" fontId="25" fillId="70" borderId="3" xfId="39" applyNumberFormat="1" applyFont="1" applyFill="1" applyBorder="1" applyAlignment="1">
      <alignment vertical="center"/>
    </xf>
    <xf numFmtId="167" fontId="25" fillId="70" borderId="4" xfId="38" applyNumberFormat="1" applyFont="1" applyFill="1" applyBorder="1" applyAlignment="1">
      <alignment vertical="center"/>
    </xf>
    <xf numFmtId="0" fontId="0" fillId="0" borderId="3" xfId="0" quotePrefix="1" applyFont="1" applyFill="1" applyBorder="1" applyAlignment="1">
      <alignment horizontal="center" vertical="center"/>
    </xf>
    <xf numFmtId="0" fontId="120" fillId="72" borderId="3" xfId="0" applyFont="1" applyFill="1" applyBorder="1" applyAlignment="1">
      <alignment horizontal="center" wrapText="1"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 horizontal="left" vertical="top" wrapText="1"/>
    </xf>
    <xf numFmtId="0" fontId="1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67" fontId="0" fillId="0" borderId="0" xfId="38" applyNumberFormat="1" applyFont="1" applyBorder="1" applyAlignment="1">
      <alignment horizontal="center" wrapText="1"/>
    </xf>
    <xf numFmtId="0" fontId="105" fillId="0" borderId="0" xfId="1384" applyFont="1" applyAlignment="1">
      <alignment horizontal="center"/>
    </xf>
    <xf numFmtId="0" fontId="6" fillId="0" borderId="0" xfId="1385" applyFont="1" applyAlignment="1">
      <alignment vertical="top" wrapText="1"/>
    </xf>
    <xf numFmtId="0" fontId="5" fillId="0" borderId="0" xfId="1384" applyAlignment="1">
      <alignment vertical="top" wrapText="1"/>
    </xf>
    <xf numFmtId="0" fontId="1" fillId="0" borderId="17" xfId="1387" applyFont="1" applyBorder="1" applyAlignment="1">
      <alignment horizontal="center" wrapText="1"/>
    </xf>
  </cellXfs>
  <cellStyles count="1388">
    <cellStyle name="$0.00" xfId="41" xr:uid="{00000000-0005-0000-0000-000000000000}"/>
    <cellStyle name="%" xfId="42" xr:uid="{00000000-0005-0000-0000-000001000000}"/>
    <cellStyle name="% 2" xfId="43" xr:uid="{00000000-0005-0000-0000-000002000000}"/>
    <cellStyle name="% 2 2" xfId="44" xr:uid="{00000000-0005-0000-0000-000003000000}"/>
    <cellStyle name="% 2 2 2" xfId="45" xr:uid="{00000000-0005-0000-0000-000004000000}"/>
    <cellStyle name="% 2 3" xfId="46" xr:uid="{00000000-0005-0000-0000-000005000000}"/>
    <cellStyle name="% 3" xfId="47" xr:uid="{00000000-0005-0000-0000-000006000000}"/>
    <cellStyle name="% 3 2" xfId="48" xr:uid="{00000000-0005-0000-0000-000007000000}"/>
    <cellStyle name="% 3 2 2" xfId="49" xr:uid="{00000000-0005-0000-0000-000008000000}"/>
    <cellStyle name="% 3 3" xfId="50" xr:uid="{00000000-0005-0000-0000-000009000000}"/>
    <cellStyle name="% 4" xfId="51" xr:uid="{00000000-0005-0000-0000-00000A000000}"/>
    <cellStyle name="% 4 2" xfId="52" xr:uid="{00000000-0005-0000-0000-00000B000000}"/>
    <cellStyle name="% 5" xfId="53" xr:uid="{00000000-0005-0000-0000-00000C000000}"/>
    <cellStyle name="% 5 2" xfId="54" xr:uid="{00000000-0005-0000-0000-00000D000000}"/>
    <cellStyle name="% 6" xfId="55" xr:uid="{00000000-0005-0000-0000-00000E000000}"/>
    <cellStyle name="_x0013_,î3_x0001_N@4" xfId="56" xr:uid="{00000000-0005-0000-0000-00000F000000}"/>
    <cellStyle name="_x0013_,î3_x0001_N@4 2" xfId="57" xr:uid="{00000000-0005-0000-0000-000010000000}"/>
    <cellStyle name="_x0013_,î3_x0001_N@4 2 2" xfId="58" xr:uid="{00000000-0005-0000-0000-000011000000}"/>
    <cellStyle name="_x0013_,î3_x0001_N@4 2 2 2" xfId="59" xr:uid="{00000000-0005-0000-0000-000012000000}"/>
    <cellStyle name="_x0013_,î3_x0001_N@4 2 3" xfId="60" xr:uid="{00000000-0005-0000-0000-000013000000}"/>
    <cellStyle name="_x0013_,î3_x0001_N@4 3" xfId="61" xr:uid="{00000000-0005-0000-0000-000014000000}"/>
    <cellStyle name="_x0013_,î3_x0001_N@4 3 2" xfId="62" xr:uid="{00000000-0005-0000-0000-000015000000}"/>
    <cellStyle name="_x0013_,î3_x0001_N@4 4" xfId="63" xr:uid="{00000000-0005-0000-0000-000016000000}"/>
    <cellStyle name="_x0013_,î3_x0001_N@4 4 2" xfId="64" xr:uid="{00000000-0005-0000-0000-000017000000}"/>
    <cellStyle name="_x0013_,î3_x0001_N@4 5" xfId="65" xr:uid="{00000000-0005-0000-0000-000018000000}"/>
    <cellStyle name="_x0013_,î3_x0001_N@4 5 2" xfId="66" xr:uid="{00000000-0005-0000-0000-000019000000}"/>
    <cellStyle name=":¨áy¡’?(" xfId="67" xr:uid="{00000000-0005-0000-0000-00001A000000}"/>
    <cellStyle name=":¨áy¡’?( 2" xfId="68" xr:uid="{00000000-0005-0000-0000-00001B000000}"/>
    <cellStyle name=":¨áy¡’?( 2 2" xfId="69" xr:uid="{00000000-0005-0000-0000-00001C000000}"/>
    <cellStyle name=":¨áy¡’?( 2 2 2" xfId="70" xr:uid="{00000000-0005-0000-0000-00001D000000}"/>
    <cellStyle name=":¨áy¡’?( 2 3" xfId="71" xr:uid="{00000000-0005-0000-0000-00001E000000}"/>
    <cellStyle name=":¨áy¡’?( 3" xfId="72" xr:uid="{00000000-0005-0000-0000-00001F000000}"/>
    <cellStyle name=":¨áy¡’?( 3 2" xfId="73" xr:uid="{00000000-0005-0000-0000-000020000000}"/>
    <cellStyle name=":¨áy¡’?( 3 2 2" xfId="74" xr:uid="{00000000-0005-0000-0000-000021000000}"/>
    <cellStyle name=":¨áy¡’?( 3 3" xfId="75" xr:uid="{00000000-0005-0000-0000-000022000000}"/>
    <cellStyle name=":¨áy¡’?( 4" xfId="76" xr:uid="{00000000-0005-0000-0000-000023000000}"/>
    <cellStyle name=":¨áy¡’?( 4 2" xfId="77" xr:uid="{00000000-0005-0000-0000-000024000000}"/>
    <cellStyle name=":¨áy¡’?( 5" xfId="78" xr:uid="{00000000-0005-0000-0000-000025000000}"/>
    <cellStyle name=":¨áy¡’?( 5 2" xfId="79" xr:uid="{00000000-0005-0000-0000-000026000000}"/>
    <cellStyle name=":¨áy¡’?( 6" xfId="80" xr:uid="{00000000-0005-0000-0000-000027000000}"/>
    <cellStyle name="?? [0]_??" xfId="81" xr:uid="{00000000-0005-0000-0000-000028000000}"/>
    <cellStyle name="??_?.????" xfId="82" xr:uid="{00000000-0005-0000-0000-000029000000}"/>
    <cellStyle name="_0105FFU_lob_earningsWalk" xfId="83" xr:uid="{00000000-0005-0000-0000-00002A000000}"/>
    <cellStyle name="_0305_URG_revenue_walk_v1" xfId="84" xr:uid="{00000000-0005-0000-0000-00002B000000}"/>
    <cellStyle name="_0306_URG_revenue_walk" xfId="85" xr:uid="{00000000-0005-0000-0000-00002C000000}"/>
    <cellStyle name="_03Mar06_EDCS_RevenueEPS" xfId="86" xr:uid="{00000000-0005-0000-0000-00002D000000}"/>
    <cellStyle name="_05_06 1823110 Analysis" xfId="87" xr:uid="{00000000-0005-0000-0000-00002E000000}"/>
    <cellStyle name="_06_06 1823110 Analysis A" xfId="88" xr:uid="{00000000-0005-0000-0000-00002F000000}"/>
    <cellStyle name="_07_06 1823110 Analysis" xfId="89" xr:uid="{00000000-0005-0000-0000-000030000000}"/>
    <cellStyle name="_08_06 1823110 Analysis" xfId="90" xr:uid="{00000000-0005-0000-0000-000031000000}"/>
    <cellStyle name="_0806_URG_revenue_walk_Cy3" xfId="91" xr:uid="{00000000-0005-0000-0000-000032000000}"/>
    <cellStyle name="_09_06 1823110 Analysis" xfId="92" xr:uid="{00000000-0005-0000-0000-000033000000}"/>
    <cellStyle name="_0906_OP_revenue_walk_2006_Budget DET" xfId="93" xr:uid="{00000000-0005-0000-0000-000034000000}"/>
    <cellStyle name="_10_06 1823110 Analysis" xfId="94" xr:uid="{00000000-0005-0000-0000-000035000000}"/>
    <cellStyle name="_11_06 1823110 Analysis" xfId="95" xr:uid="{00000000-0005-0000-0000-000036000000}"/>
    <cellStyle name="_12_06 1823110 Analysis" xfId="96" xr:uid="{00000000-0005-0000-0000-000037000000}"/>
    <cellStyle name="_1205_URG_revenue_walk_v2_Cycle4" xfId="97" xr:uid="{00000000-0005-0000-0000-000038000000}"/>
    <cellStyle name="_1823110_04_2007" xfId="98" xr:uid="{00000000-0005-0000-0000-000039000000}"/>
    <cellStyle name="_1823110_05_2007" xfId="99" xr:uid="{00000000-0005-0000-0000-00003A000000}"/>
    <cellStyle name="_1823110_06_2007" xfId="100" xr:uid="{00000000-0005-0000-0000-00003B000000}"/>
    <cellStyle name="_1823110_09_2007" xfId="101" xr:uid="{00000000-0005-0000-0000-00003C000000}"/>
    <cellStyle name="_2005Cycle1_URG_revenue_walk_v1" xfId="102" xr:uid="{00000000-0005-0000-0000-00003D000000}"/>
    <cellStyle name="_2006Cy1_URG_revenue_walk" xfId="103" xr:uid="{00000000-0005-0000-0000-00003E000000}"/>
    <cellStyle name="_2006Cy2_URG_revenue_walk" xfId="104" xr:uid="{00000000-0005-0000-0000-00003F000000}"/>
    <cellStyle name="_2006Cy3_EDCS_RevenueEPS" xfId="105" xr:uid="{00000000-0005-0000-0000-000040000000}"/>
    <cellStyle name="_205FFU_lob_earningsWalk" xfId="106" xr:uid="{00000000-0005-0000-0000-000041000000}"/>
    <cellStyle name="_Acct 926 W1_W2Benefits" xfId="107" xr:uid="{00000000-0005-0000-0000-000042000000}"/>
    <cellStyle name="_AFUDC" xfId="108" xr:uid="{00000000-0005-0000-0000-000043000000}"/>
    <cellStyle name="_AFUDC_2009_Budget_01302009" xfId="109" xr:uid="{00000000-0005-0000-0000-000044000000}"/>
    <cellStyle name="_August Expense Reports" xfId="110" xr:uid="{00000000-0005-0000-0000-000045000000}"/>
    <cellStyle name="_August Expense Reports 2" xfId="111" xr:uid="{00000000-0005-0000-0000-000046000000}"/>
    <cellStyle name="_August Expense Reports 2 2" xfId="112" xr:uid="{00000000-0005-0000-0000-000047000000}"/>
    <cellStyle name="_August Expense Reports 2 2 2" xfId="113" xr:uid="{00000000-0005-0000-0000-000048000000}"/>
    <cellStyle name="_August Expense Reports 2 3" xfId="114" xr:uid="{00000000-0005-0000-0000-000049000000}"/>
    <cellStyle name="_August Expense Reports 3" xfId="115" xr:uid="{00000000-0005-0000-0000-00004A000000}"/>
    <cellStyle name="_August Expense Reports 3 2" xfId="116" xr:uid="{00000000-0005-0000-0000-00004B000000}"/>
    <cellStyle name="_August Expense Reports 3 2 2" xfId="117" xr:uid="{00000000-0005-0000-0000-00004C000000}"/>
    <cellStyle name="_August Expense Reports 3 3" xfId="118" xr:uid="{00000000-0005-0000-0000-00004D000000}"/>
    <cellStyle name="_August Expense Reports 4" xfId="119" xr:uid="{00000000-0005-0000-0000-00004E000000}"/>
    <cellStyle name="_August Expense Reports 4 2" xfId="120" xr:uid="{00000000-0005-0000-0000-00004F000000}"/>
    <cellStyle name="_August Expense Reports 5" xfId="121" xr:uid="{00000000-0005-0000-0000-000050000000}"/>
    <cellStyle name="_August Expense Reports 5 2" xfId="122" xr:uid="{00000000-0005-0000-0000-000051000000}"/>
    <cellStyle name="_August Expense Reports 6" xfId="123" xr:uid="{00000000-0005-0000-0000-000052000000}"/>
    <cellStyle name="_August Expense Reports_PwrGen" xfId="124" xr:uid="{00000000-0005-0000-0000-000053000000}"/>
    <cellStyle name="_August Expense Reports_PwrGen 2" xfId="125" xr:uid="{00000000-0005-0000-0000-000054000000}"/>
    <cellStyle name="_August Expense Reports_PwrGen 2 2" xfId="126" xr:uid="{00000000-0005-0000-0000-000055000000}"/>
    <cellStyle name="_August Expense Reports_PwrGen 3" xfId="127" xr:uid="{00000000-0005-0000-0000-000056000000}"/>
    <cellStyle name="_August Expense Reports_PwrGen 3 2" xfId="128" xr:uid="{00000000-0005-0000-0000-000057000000}"/>
    <cellStyle name="_August Expense Reports_PwrGen 4" xfId="129" xr:uid="{00000000-0005-0000-0000-000058000000}"/>
    <cellStyle name="_August Expense Reports_PwrGen_ECS Expense LOB Explanation sheet (2)" xfId="130" xr:uid="{00000000-0005-0000-0000-000059000000}"/>
    <cellStyle name="_August Expense Reports_PwrGen_ECS Expense LOB Explanation sheet (2) 2" xfId="131" xr:uid="{00000000-0005-0000-0000-00005A000000}"/>
    <cellStyle name="_August Expense Reports_PwrGen_ECS Expense LOB Explanation sheet (2) 2 2" xfId="132" xr:uid="{00000000-0005-0000-0000-00005B000000}"/>
    <cellStyle name="_August Expense Reports_PwrGen_ECS Expense LOB Explanation sheet (2) 3" xfId="133" xr:uid="{00000000-0005-0000-0000-00005C000000}"/>
    <cellStyle name="_bal_acct_rcls_01_08" xfId="134" xr:uid="{00000000-0005-0000-0000-00005D000000}"/>
    <cellStyle name="_bal_acct_rcls_02_08" xfId="135" xr:uid="{00000000-0005-0000-0000-00005E000000}"/>
    <cellStyle name="_bal_acct_rcls_03_08_2nd close" xfId="136" xr:uid="{00000000-0005-0000-0000-00005F000000}"/>
    <cellStyle name="_bal_acct_rcls_04_08" xfId="137" xr:uid="{00000000-0005-0000-0000-000060000000}"/>
    <cellStyle name="_bal_acct_rcls_05_08" xfId="138" xr:uid="{00000000-0005-0000-0000-000061000000}"/>
    <cellStyle name="_bal_acct_rcls_0507" xfId="139" xr:uid="{00000000-0005-0000-0000-000062000000}"/>
    <cellStyle name="_bal_acct_rcls_06_08 Close #2" xfId="140" xr:uid="{00000000-0005-0000-0000-000063000000}"/>
    <cellStyle name="_bal_acct_rcls_07_08" xfId="141" xr:uid="{00000000-0005-0000-0000-000064000000}"/>
    <cellStyle name="_bal_acct_rcls_0707" xfId="142" xr:uid="{00000000-0005-0000-0000-000065000000}"/>
    <cellStyle name="_Bank Fees" xfId="143" xr:uid="{00000000-0005-0000-0000-000066000000}"/>
    <cellStyle name="_Book1 (2)" xfId="144" xr:uid="{00000000-0005-0000-0000-000067000000}"/>
    <cellStyle name="_Book15" xfId="145" xr:uid="{00000000-0005-0000-0000-000068000000}"/>
    <cellStyle name="_Book2" xfId="146" xr:uid="{00000000-0005-0000-0000-000069000000}"/>
    <cellStyle name="_Cap A&amp;G Dept Costs" xfId="147" xr:uid="{00000000-0005-0000-0000-00006A000000}"/>
    <cellStyle name="_Casualty" xfId="148" xr:uid="{00000000-0005-0000-0000-00006B000000}"/>
    <cellStyle name="_CGT_IS1" xfId="149" xr:uid="{00000000-0005-0000-0000-00006C000000}"/>
    <cellStyle name="_CGTPerform_November03 (12-16-03)" xfId="150" xr:uid="{00000000-0005-0000-0000-00006D000000}"/>
    <cellStyle name="_CGTPerform_November03 (only IS revised) (Final used for TBK Meeting on 12-19-03)" xfId="151" xr:uid="{00000000-0005-0000-0000-00006E000000}"/>
    <cellStyle name="_Copy of Revenue Forecast 2006 Assumptions" xfId="152" xr:uid="{00000000-0005-0000-0000-00006F000000}"/>
    <cellStyle name="_Decommissioning (net)" xfId="153" xr:uid="{00000000-0005-0000-0000-000070000000}"/>
    <cellStyle name="_Depreciation-Reg Assets" xfId="154" xr:uid="{00000000-0005-0000-0000-000071000000}"/>
    <cellStyle name="_ETRev_Aug04" xfId="155" xr:uid="{00000000-0005-0000-0000-000072000000}"/>
    <cellStyle name="_ETRev_March06.Cycle1" xfId="156" xr:uid="{00000000-0005-0000-0000-000073000000}"/>
    <cellStyle name="_ETRevC2_MRDept_July1" xfId="157" xr:uid="{00000000-0005-0000-0000-000074000000}"/>
    <cellStyle name="_ETRevC3_RevisedSep30" xfId="158" xr:uid="{00000000-0005-0000-0000-000075000000}"/>
    <cellStyle name="_HC Cycle I Summary" xfId="159" xr:uid="{00000000-0005-0000-0000-000076000000}"/>
    <cellStyle name="_Insurance" xfId="160" xr:uid="{00000000-0005-0000-0000-000077000000}"/>
    <cellStyle name="_Operating Interest" xfId="161" xr:uid="{00000000-0005-0000-0000-000078000000}"/>
    <cellStyle name="_Perm Tax" xfId="162" xr:uid="{00000000-0005-0000-0000-000079000000}"/>
    <cellStyle name="_Property Tax" xfId="163" xr:uid="{00000000-0005-0000-0000-00007A000000}"/>
    <cellStyle name="_Remaining Vacation" xfId="164" xr:uid="{00000000-0005-0000-0000-00007B000000}"/>
    <cellStyle name="_Transfers - Adjustments" xfId="165" xr:uid="{00000000-0005-0000-0000-00007C000000}"/>
    <cellStyle name="_Transfers - Adjustments 2" xfId="166" xr:uid="{00000000-0005-0000-0000-00007D000000}"/>
    <cellStyle name="_Transfers - Adjustments 2 2" xfId="167" xr:uid="{00000000-0005-0000-0000-00007E000000}"/>
    <cellStyle name="_Transfers - Adjustments 2 2 2" xfId="168" xr:uid="{00000000-0005-0000-0000-00007F000000}"/>
    <cellStyle name="_Transfers - Adjustments 2 3" xfId="169" xr:uid="{00000000-0005-0000-0000-000080000000}"/>
    <cellStyle name="_Transfers - Adjustments 3" xfId="170" xr:uid="{00000000-0005-0000-0000-000081000000}"/>
    <cellStyle name="_Transfers - Adjustments 3 2" xfId="171" xr:uid="{00000000-0005-0000-0000-000082000000}"/>
    <cellStyle name="_Transfers - Adjustments 3 2 2" xfId="172" xr:uid="{00000000-0005-0000-0000-000083000000}"/>
    <cellStyle name="_Transfers - Adjustments 3 3" xfId="173" xr:uid="{00000000-0005-0000-0000-000084000000}"/>
    <cellStyle name="_Transfers - Adjustments 4" xfId="174" xr:uid="{00000000-0005-0000-0000-000085000000}"/>
    <cellStyle name="_Transfers - Adjustments 4 2" xfId="175" xr:uid="{00000000-0005-0000-0000-000086000000}"/>
    <cellStyle name="_Transfers - Adjustments 5" xfId="176" xr:uid="{00000000-0005-0000-0000-000087000000}"/>
    <cellStyle name="_Transfers - Adjustments 5 2" xfId="177" xr:uid="{00000000-0005-0000-0000-000088000000}"/>
    <cellStyle name="_Transfers - Adjustments 6" xfId="178" xr:uid="{00000000-0005-0000-0000-000089000000}"/>
    <cellStyle name="_Transfers - Adjustments_PwrGen" xfId="179" xr:uid="{00000000-0005-0000-0000-00008A000000}"/>
    <cellStyle name="_Transfers - Adjustments_PwrGen 2" xfId="180" xr:uid="{00000000-0005-0000-0000-00008B000000}"/>
    <cellStyle name="_Transfers - Adjustments_PwrGen 2 2" xfId="181" xr:uid="{00000000-0005-0000-0000-00008C000000}"/>
    <cellStyle name="_Transfers - Adjustments_PwrGen 3" xfId="182" xr:uid="{00000000-0005-0000-0000-00008D000000}"/>
    <cellStyle name="_Transfers - Adjustments_PwrGen 3 2" xfId="183" xr:uid="{00000000-0005-0000-0000-00008E000000}"/>
    <cellStyle name="_Transfers - Adjustments_PwrGen 4" xfId="184" xr:uid="{00000000-0005-0000-0000-00008F000000}"/>
    <cellStyle name="_Transfers - Adjustments_PwrGen_ECS Expense LOB Explanation sheet (2)" xfId="185" xr:uid="{00000000-0005-0000-0000-000090000000}"/>
    <cellStyle name="_Transfers - Adjustments_PwrGen_ECS Expense LOB Explanation sheet (2) 2" xfId="186" xr:uid="{00000000-0005-0000-0000-000091000000}"/>
    <cellStyle name="_Transfers - Adjustments_PwrGen_ECS Expense LOB Explanation sheet (2) 2 2" xfId="187" xr:uid="{00000000-0005-0000-0000-000092000000}"/>
    <cellStyle name="_Transfers - Adjustments_PwrGen_ECS Expense LOB Explanation sheet (2) 3" xfId="188" xr:uid="{00000000-0005-0000-0000-000093000000}"/>
    <cellStyle name="_Wave 2 GFOM Support" xfId="189" xr:uid="{00000000-0005-0000-0000-000094000000}"/>
    <cellStyle name="_x0010_“+ˆÉ•?pý¤" xfId="190" xr:uid="{00000000-0005-0000-0000-000095000000}"/>
    <cellStyle name="_x0010_“+ˆÉ•?pý¤ 2" xfId="191" xr:uid="{00000000-0005-0000-0000-000096000000}"/>
    <cellStyle name="_x0010_“+ˆÉ•?pý¤ 2 2" xfId="192" xr:uid="{00000000-0005-0000-0000-000097000000}"/>
    <cellStyle name="_x0010_“+ˆÉ•?pý¤ 2 2 2" xfId="193" xr:uid="{00000000-0005-0000-0000-000098000000}"/>
    <cellStyle name="_x0010_“+ˆÉ•?pý¤ 2 3" xfId="194" xr:uid="{00000000-0005-0000-0000-000099000000}"/>
    <cellStyle name="_x0010_“+ˆÉ•?pý¤ 3" xfId="195" xr:uid="{00000000-0005-0000-0000-00009A000000}"/>
    <cellStyle name="_x0010_“+ˆÉ•?pý¤ 3 2" xfId="196" xr:uid="{00000000-0005-0000-0000-00009B000000}"/>
    <cellStyle name="_x0010_“+ˆÉ•?pý¤ 4" xfId="197" xr:uid="{00000000-0005-0000-0000-00009C000000}"/>
    <cellStyle name="_x0010_“+ˆÉ•?pý¤ 4 2" xfId="198" xr:uid="{00000000-0005-0000-0000-00009D000000}"/>
    <cellStyle name="_x0010_“+ˆÉ•?pý¤ 5" xfId="199" xr:uid="{00000000-0005-0000-0000-00009E000000}"/>
    <cellStyle name="_x0010_“+ˆÉ•?pý¤ 5 2" xfId="200" xr:uid="{00000000-0005-0000-0000-00009F000000}"/>
    <cellStyle name="0" xfId="201" xr:uid="{00000000-0005-0000-0000-0000A0000000}"/>
    <cellStyle name="0.00" xfId="202" xr:uid="{00000000-0005-0000-0000-0000A1000000}"/>
    <cellStyle name="10 in (Normal)" xfId="203" xr:uid="{00000000-0005-0000-0000-0000A2000000}"/>
    <cellStyle name="10 in (Normal) 2" xfId="204" xr:uid="{00000000-0005-0000-0000-0000A3000000}"/>
    <cellStyle name="10 in (Normal) 2 2" xfId="205" xr:uid="{00000000-0005-0000-0000-0000A4000000}"/>
    <cellStyle name="10 in (Normal) 2 2 2" xfId="206" xr:uid="{00000000-0005-0000-0000-0000A5000000}"/>
    <cellStyle name="10 in (Normal) 2 3" xfId="207" xr:uid="{00000000-0005-0000-0000-0000A6000000}"/>
    <cellStyle name="10 in (Normal) 3" xfId="208" xr:uid="{00000000-0005-0000-0000-0000A7000000}"/>
    <cellStyle name="10 in (Normal) 3 2" xfId="209" xr:uid="{00000000-0005-0000-0000-0000A8000000}"/>
    <cellStyle name="10 in (Normal) 4" xfId="210" xr:uid="{00000000-0005-0000-0000-0000A9000000}"/>
    <cellStyle name="10 in (Normal) 4 2" xfId="211" xr:uid="{00000000-0005-0000-0000-0000AA000000}"/>
    <cellStyle name="10 in (Normal) 5" xfId="212" xr:uid="{00000000-0005-0000-0000-0000AB000000}"/>
    <cellStyle name="10 in (Normal) 5 2" xfId="213" xr:uid="{00000000-0005-0000-0000-0000AC000000}"/>
    <cellStyle name="20% - Accent1 2" xfId="214" xr:uid="{00000000-0005-0000-0000-0000AD000000}"/>
    <cellStyle name="20% - Accent1 3" xfId="215" xr:uid="{00000000-0005-0000-0000-0000AE000000}"/>
    <cellStyle name="20% - Accent1 4" xfId="216" xr:uid="{00000000-0005-0000-0000-0000AF000000}"/>
    <cellStyle name="20% - Accent2 2" xfId="217" xr:uid="{00000000-0005-0000-0000-0000B0000000}"/>
    <cellStyle name="20% - Accent3 2" xfId="218" xr:uid="{00000000-0005-0000-0000-0000B1000000}"/>
    <cellStyle name="20% - Accent3 3" xfId="219" xr:uid="{00000000-0005-0000-0000-0000B2000000}"/>
    <cellStyle name="20% - Accent3 4" xfId="220" xr:uid="{00000000-0005-0000-0000-0000B3000000}"/>
    <cellStyle name="20% - Accent4 2" xfId="221" xr:uid="{00000000-0005-0000-0000-0000B4000000}"/>
    <cellStyle name="20% - Accent4 3" xfId="222" xr:uid="{00000000-0005-0000-0000-0000B5000000}"/>
    <cellStyle name="20% - Accent4 4" xfId="223" xr:uid="{00000000-0005-0000-0000-0000B6000000}"/>
    <cellStyle name="20% - Accent5 2" xfId="224" xr:uid="{00000000-0005-0000-0000-0000B7000000}"/>
    <cellStyle name="20% - Accent5 3" xfId="225" xr:uid="{00000000-0005-0000-0000-0000B8000000}"/>
    <cellStyle name="20% - Accent5 4" xfId="226" xr:uid="{00000000-0005-0000-0000-0000B9000000}"/>
    <cellStyle name="20% - Accent6 2" xfId="227" xr:uid="{00000000-0005-0000-0000-0000BA000000}"/>
    <cellStyle name="20% - Accent6 3" xfId="228" xr:uid="{00000000-0005-0000-0000-0000BB000000}"/>
    <cellStyle name="20% - Accent6 4" xfId="229" xr:uid="{00000000-0005-0000-0000-0000BC000000}"/>
    <cellStyle name="2decimal" xfId="230" xr:uid="{00000000-0005-0000-0000-0000BD000000}"/>
    <cellStyle name="40% - Accent1 2" xfId="231" xr:uid="{00000000-0005-0000-0000-0000BE000000}"/>
    <cellStyle name="40% - Accent1 3" xfId="232" xr:uid="{00000000-0005-0000-0000-0000BF000000}"/>
    <cellStyle name="40% - Accent1 4" xfId="233" xr:uid="{00000000-0005-0000-0000-0000C0000000}"/>
    <cellStyle name="40% - Accent2 2" xfId="234" xr:uid="{00000000-0005-0000-0000-0000C1000000}"/>
    <cellStyle name="40% - Accent2 3" xfId="235" xr:uid="{00000000-0005-0000-0000-0000C2000000}"/>
    <cellStyle name="40% - Accent2 4" xfId="236" xr:uid="{00000000-0005-0000-0000-0000C3000000}"/>
    <cellStyle name="40% - Accent3 2" xfId="237" xr:uid="{00000000-0005-0000-0000-0000C4000000}"/>
    <cellStyle name="40% - Accent3 3" xfId="238" xr:uid="{00000000-0005-0000-0000-0000C5000000}"/>
    <cellStyle name="40% - Accent3 4" xfId="239" xr:uid="{00000000-0005-0000-0000-0000C6000000}"/>
    <cellStyle name="40% - Accent4 2" xfId="240" xr:uid="{00000000-0005-0000-0000-0000C7000000}"/>
    <cellStyle name="40% - Accent4 3" xfId="241" xr:uid="{00000000-0005-0000-0000-0000C8000000}"/>
    <cellStyle name="40% - Accent4 4" xfId="242" xr:uid="{00000000-0005-0000-0000-0000C9000000}"/>
    <cellStyle name="40% - Accent5 2" xfId="243" xr:uid="{00000000-0005-0000-0000-0000CA000000}"/>
    <cellStyle name="40% - Accent5 3" xfId="244" xr:uid="{00000000-0005-0000-0000-0000CB000000}"/>
    <cellStyle name="40% - Accent5 4" xfId="245" xr:uid="{00000000-0005-0000-0000-0000CC000000}"/>
    <cellStyle name="40% - Accent6 2" xfId="246" xr:uid="{00000000-0005-0000-0000-0000CD000000}"/>
    <cellStyle name="40% - Accent6 3" xfId="247" xr:uid="{00000000-0005-0000-0000-0000CE000000}"/>
    <cellStyle name="40% - Accent6 4" xfId="248" xr:uid="{00000000-0005-0000-0000-0000CF000000}"/>
    <cellStyle name="5 in (Normal)" xfId="249" xr:uid="{00000000-0005-0000-0000-0000D0000000}"/>
    <cellStyle name="5 in (Normal) 2" xfId="250" xr:uid="{00000000-0005-0000-0000-0000D1000000}"/>
    <cellStyle name="5 in (Normal) 2 2" xfId="251" xr:uid="{00000000-0005-0000-0000-0000D2000000}"/>
    <cellStyle name="5 in (Normal) 2 2 2" xfId="252" xr:uid="{00000000-0005-0000-0000-0000D3000000}"/>
    <cellStyle name="5 in (Normal) 2 3" xfId="253" xr:uid="{00000000-0005-0000-0000-0000D4000000}"/>
    <cellStyle name="5 in (Normal) 3" xfId="254" xr:uid="{00000000-0005-0000-0000-0000D5000000}"/>
    <cellStyle name="5 in (Normal) 3 2" xfId="255" xr:uid="{00000000-0005-0000-0000-0000D6000000}"/>
    <cellStyle name="5 in (Normal) 4" xfId="256" xr:uid="{00000000-0005-0000-0000-0000D7000000}"/>
    <cellStyle name="5 in (Normal) 4 2" xfId="257" xr:uid="{00000000-0005-0000-0000-0000D8000000}"/>
    <cellStyle name="5 in (Normal) 5" xfId="258" xr:uid="{00000000-0005-0000-0000-0000D9000000}"/>
    <cellStyle name="5 in (Normal) 5 2" xfId="259" xr:uid="{00000000-0005-0000-0000-0000DA000000}"/>
    <cellStyle name="60% - Accent1 2" xfId="260" xr:uid="{00000000-0005-0000-0000-0000DB000000}"/>
    <cellStyle name="60% - Accent1 3" xfId="261" xr:uid="{00000000-0005-0000-0000-0000DC000000}"/>
    <cellStyle name="60% - Accent1 4" xfId="262" xr:uid="{00000000-0005-0000-0000-0000DD000000}"/>
    <cellStyle name="60% - Accent2 2" xfId="263" xr:uid="{00000000-0005-0000-0000-0000DE000000}"/>
    <cellStyle name="60% - Accent2 3" xfId="264" xr:uid="{00000000-0005-0000-0000-0000DF000000}"/>
    <cellStyle name="60% - Accent2 4" xfId="265" xr:uid="{00000000-0005-0000-0000-0000E0000000}"/>
    <cellStyle name="60% - Accent3 2" xfId="266" xr:uid="{00000000-0005-0000-0000-0000E1000000}"/>
    <cellStyle name="60% - Accent3 3" xfId="267" xr:uid="{00000000-0005-0000-0000-0000E2000000}"/>
    <cellStyle name="60% - Accent3 4" xfId="268" xr:uid="{00000000-0005-0000-0000-0000E3000000}"/>
    <cellStyle name="60% - Accent4 2" xfId="269" xr:uid="{00000000-0005-0000-0000-0000E4000000}"/>
    <cellStyle name="60% - Accent4 3" xfId="270" xr:uid="{00000000-0005-0000-0000-0000E5000000}"/>
    <cellStyle name="60% - Accent4 4" xfId="271" xr:uid="{00000000-0005-0000-0000-0000E6000000}"/>
    <cellStyle name="60% - Accent5 2" xfId="272" xr:uid="{00000000-0005-0000-0000-0000E7000000}"/>
    <cellStyle name="60% - Accent5 3" xfId="273" xr:uid="{00000000-0005-0000-0000-0000E8000000}"/>
    <cellStyle name="60% - Accent5 4" xfId="274" xr:uid="{00000000-0005-0000-0000-0000E9000000}"/>
    <cellStyle name="60% - Accent6 2" xfId="275" xr:uid="{00000000-0005-0000-0000-0000EA000000}"/>
    <cellStyle name="60% - Accent6 3" xfId="276" xr:uid="{00000000-0005-0000-0000-0000EB000000}"/>
    <cellStyle name="60% - Accent6 4" xfId="277" xr:uid="{00000000-0005-0000-0000-0000EC000000}"/>
    <cellStyle name="Accent1 2" xfId="278" xr:uid="{00000000-0005-0000-0000-0000ED000000}"/>
    <cellStyle name="Accent1 3" xfId="279" xr:uid="{00000000-0005-0000-0000-0000EE000000}"/>
    <cellStyle name="Accent1 4" xfId="280" xr:uid="{00000000-0005-0000-0000-0000EF000000}"/>
    <cellStyle name="Accent2 2" xfId="281" xr:uid="{00000000-0005-0000-0000-0000F0000000}"/>
    <cellStyle name="Accent3 2" xfId="282" xr:uid="{00000000-0005-0000-0000-0000F1000000}"/>
    <cellStyle name="Accent4 2" xfId="283" xr:uid="{00000000-0005-0000-0000-0000F2000000}"/>
    <cellStyle name="Accent4 3" xfId="284" xr:uid="{00000000-0005-0000-0000-0000F3000000}"/>
    <cellStyle name="Accent4 4" xfId="285" xr:uid="{00000000-0005-0000-0000-0000F4000000}"/>
    <cellStyle name="Accent5 2" xfId="286" xr:uid="{00000000-0005-0000-0000-0000F5000000}"/>
    <cellStyle name="Accent6 2" xfId="287" xr:uid="{00000000-0005-0000-0000-0000F6000000}"/>
    <cellStyle name="Accent6 3" xfId="288" xr:uid="{00000000-0005-0000-0000-0000F7000000}"/>
    <cellStyle name="Accent6 4" xfId="289" xr:uid="{00000000-0005-0000-0000-0000F8000000}"/>
    <cellStyle name="Actual Date" xfId="290" xr:uid="{00000000-0005-0000-0000-0000F9000000}"/>
    <cellStyle name="Actual Date 2" xfId="291" xr:uid="{00000000-0005-0000-0000-0000FA000000}"/>
    <cellStyle name="Actual Date 2 2" xfId="292" xr:uid="{00000000-0005-0000-0000-0000FB000000}"/>
    <cellStyle name="Array" xfId="293" xr:uid="{00000000-0005-0000-0000-0000FC000000}"/>
    <cellStyle name="Array Enter" xfId="294" xr:uid="{00000000-0005-0000-0000-0000FD000000}"/>
    <cellStyle name="Bad 2" xfId="295" xr:uid="{00000000-0005-0000-0000-0000FE000000}"/>
    <cellStyle name="Bad 3" xfId="296" xr:uid="{00000000-0005-0000-0000-0000FF000000}"/>
    <cellStyle name="Bad 4" xfId="297" xr:uid="{00000000-0005-0000-0000-000000010000}"/>
    <cellStyle name="basic" xfId="298" xr:uid="{00000000-0005-0000-0000-000001010000}"/>
    <cellStyle name="Calculation 2" xfId="299" xr:uid="{00000000-0005-0000-0000-000002010000}"/>
    <cellStyle name="Calculation 3" xfId="300" xr:uid="{00000000-0005-0000-0000-000003010000}"/>
    <cellStyle name="Calculation 4" xfId="301" xr:uid="{00000000-0005-0000-0000-000004010000}"/>
    <cellStyle name="Check Cell 2" xfId="302" xr:uid="{00000000-0005-0000-0000-000005010000}"/>
    <cellStyle name="Comma" xfId="38" builtinId="3"/>
    <cellStyle name="Comma 2" xfId="2" xr:uid="{00000000-0005-0000-0000-000007010000}"/>
    <cellStyle name="Comma 2 2" xfId="303" xr:uid="{00000000-0005-0000-0000-000008010000}"/>
    <cellStyle name="Comma 2 2 2" xfId="304" xr:uid="{00000000-0005-0000-0000-000009010000}"/>
    <cellStyle name="Comma 2 3" xfId="305" xr:uid="{00000000-0005-0000-0000-00000A010000}"/>
    <cellStyle name="Comma 3" xfId="306" xr:uid="{00000000-0005-0000-0000-00000B010000}"/>
    <cellStyle name="Comma 3 2" xfId="307" xr:uid="{00000000-0005-0000-0000-00000C010000}"/>
    <cellStyle name="Comma 3 2 2" xfId="308" xr:uid="{00000000-0005-0000-0000-00000D010000}"/>
    <cellStyle name="Comma 3 3" xfId="309" xr:uid="{00000000-0005-0000-0000-00000E010000}"/>
    <cellStyle name="Comma 4" xfId="310" xr:uid="{00000000-0005-0000-0000-00000F010000}"/>
    <cellStyle name="Comma 4 2" xfId="311" xr:uid="{00000000-0005-0000-0000-000010010000}"/>
    <cellStyle name="Comma 4 2 2" xfId="312" xr:uid="{00000000-0005-0000-0000-000011010000}"/>
    <cellStyle name="Comma 4 3" xfId="313" xr:uid="{00000000-0005-0000-0000-000012010000}"/>
    <cellStyle name="Comma 5" xfId="314" xr:uid="{00000000-0005-0000-0000-000013010000}"/>
    <cellStyle name="Comma 5 2" xfId="315" xr:uid="{00000000-0005-0000-0000-000014010000}"/>
    <cellStyle name="Comma 5 3" xfId="316" xr:uid="{00000000-0005-0000-0000-000015010000}"/>
    <cellStyle name="Comma 6" xfId="317" xr:uid="{00000000-0005-0000-0000-000016010000}"/>
    <cellStyle name="Comma0" xfId="318" xr:uid="{00000000-0005-0000-0000-000017010000}"/>
    <cellStyle name="comma-2" xfId="319" xr:uid="{00000000-0005-0000-0000-000018010000}"/>
    <cellStyle name="Currency" xfId="1386" builtinId="4"/>
    <cellStyle name="Currency 2" xfId="40" xr:uid="{00000000-0005-0000-0000-00001A010000}"/>
    <cellStyle name="Currency 2 2" xfId="320" xr:uid="{00000000-0005-0000-0000-00001B010000}"/>
    <cellStyle name="Currency 2 2 2" xfId="321" xr:uid="{00000000-0005-0000-0000-00001C010000}"/>
    <cellStyle name="Currency 2 3" xfId="322" xr:uid="{00000000-0005-0000-0000-00001D010000}"/>
    <cellStyle name="Currency 2 3 2" xfId="323" xr:uid="{00000000-0005-0000-0000-00001E010000}"/>
    <cellStyle name="Currency 2 4" xfId="324" xr:uid="{00000000-0005-0000-0000-00001F010000}"/>
    <cellStyle name="Currency 3" xfId="325" xr:uid="{00000000-0005-0000-0000-000020010000}"/>
    <cellStyle name="Currency 3 2" xfId="326" xr:uid="{00000000-0005-0000-0000-000021010000}"/>
    <cellStyle name="Currency 3 2 2" xfId="327" xr:uid="{00000000-0005-0000-0000-000022010000}"/>
    <cellStyle name="Currency 3 3" xfId="328" xr:uid="{00000000-0005-0000-0000-000023010000}"/>
    <cellStyle name="Currency 4" xfId="329" xr:uid="{00000000-0005-0000-0000-000024010000}"/>
    <cellStyle name="Currency 4 2" xfId="330" xr:uid="{00000000-0005-0000-0000-000025010000}"/>
    <cellStyle name="Currency 4 2 2" xfId="331" xr:uid="{00000000-0005-0000-0000-000026010000}"/>
    <cellStyle name="Currency 4 3" xfId="332" xr:uid="{00000000-0005-0000-0000-000027010000}"/>
    <cellStyle name="Currency 5" xfId="333" xr:uid="{00000000-0005-0000-0000-000028010000}"/>
    <cellStyle name="Currency0" xfId="334" xr:uid="{00000000-0005-0000-0000-000029010000}"/>
    <cellStyle name="Currency0nospace" xfId="335" xr:uid="{00000000-0005-0000-0000-00002A010000}"/>
    <cellStyle name="Currency2" xfId="336" xr:uid="{00000000-0005-0000-0000-00002B010000}"/>
    <cellStyle name="Date" xfId="337" xr:uid="{00000000-0005-0000-0000-00002C010000}"/>
    <cellStyle name="Decimal  .0" xfId="338" xr:uid="{00000000-0005-0000-0000-00002D010000}"/>
    <cellStyle name="Dollars &amp; Cents" xfId="339" xr:uid="{00000000-0005-0000-0000-00002E010000}"/>
    <cellStyle name="Euro" xfId="340" xr:uid="{00000000-0005-0000-0000-00002F010000}"/>
    <cellStyle name="Euro 2" xfId="341" xr:uid="{00000000-0005-0000-0000-000030010000}"/>
    <cellStyle name="Euro 2 2" xfId="342" xr:uid="{00000000-0005-0000-0000-000031010000}"/>
    <cellStyle name="Euro 2 2 2" xfId="343" xr:uid="{00000000-0005-0000-0000-000032010000}"/>
    <cellStyle name="Euro 2 3" xfId="344" xr:uid="{00000000-0005-0000-0000-000033010000}"/>
    <cellStyle name="Euro 3" xfId="345" xr:uid="{00000000-0005-0000-0000-000034010000}"/>
    <cellStyle name="Euro 3 2" xfId="346" xr:uid="{00000000-0005-0000-0000-000035010000}"/>
    <cellStyle name="Euro 3 2 2" xfId="347" xr:uid="{00000000-0005-0000-0000-000036010000}"/>
    <cellStyle name="Euro 3 3" xfId="348" xr:uid="{00000000-0005-0000-0000-000037010000}"/>
    <cellStyle name="Euro 4" xfId="349" xr:uid="{00000000-0005-0000-0000-000038010000}"/>
    <cellStyle name="Euro 4 2" xfId="350" xr:uid="{00000000-0005-0000-0000-000039010000}"/>
    <cellStyle name="Euro 5" xfId="351" xr:uid="{00000000-0005-0000-0000-00003A010000}"/>
    <cellStyle name="Euro 5 2" xfId="352" xr:uid="{00000000-0005-0000-0000-00003B010000}"/>
    <cellStyle name="Euro 6" xfId="353" xr:uid="{00000000-0005-0000-0000-00003C010000}"/>
    <cellStyle name="Explanatory Text 2" xfId="354" xr:uid="{00000000-0005-0000-0000-00003D010000}"/>
    <cellStyle name="Fixed" xfId="355" xr:uid="{00000000-0005-0000-0000-00003E010000}"/>
    <cellStyle name="Fixed 2" xfId="356" xr:uid="{00000000-0005-0000-0000-00003F010000}"/>
    <cellStyle name="Fixed 2 2" xfId="357" xr:uid="{00000000-0005-0000-0000-000040010000}"/>
    <cellStyle name="Fixed 2 2 2" xfId="358" xr:uid="{00000000-0005-0000-0000-000041010000}"/>
    <cellStyle name="Fixed 2 3" xfId="359" xr:uid="{00000000-0005-0000-0000-000042010000}"/>
    <cellStyle name="Fixed 3" xfId="360" xr:uid="{00000000-0005-0000-0000-000043010000}"/>
    <cellStyle name="Fixed 3 2" xfId="361" xr:uid="{00000000-0005-0000-0000-000044010000}"/>
    <cellStyle name="Fixed 4" xfId="362" xr:uid="{00000000-0005-0000-0000-000045010000}"/>
    <cellStyle name="Fixed 4 2" xfId="363" xr:uid="{00000000-0005-0000-0000-000046010000}"/>
    <cellStyle name="Fixed 5" xfId="364" xr:uid="{00000000-0005-0000-0000-000047010000}"/>
    <cellStyle name="Fixed 5 2" xfId="365" xr:uid="{00000000-0005-0000-0000-000048010000}"/>
    <cellStyle name="Forecast" xfId="366" xr:uid="{00000000-0005-0000-0000-000049010000}"/>
    <cellStyle name="FORECAST TITLES" xfId="367" xr:uid="{00000000-0005-0000-0000-00004A010000}"/>
    <cellStyle name="General" xfId="368" xr:uid="{00000000-0005-0000-0000-00004B010000}"/>
    <cellStyle name="General 2" xfId="369" xr:uid="{00000000-0005-0000-0000-00004C010000}"/>
    <cellStyle name="General 2 2" xfId="370" xr:uid="{00000000-0005-0000-0000-00004D010000}"/>
    <cellStyle name="General 2 2 2" xfId="371" xr:uid="{00000000-0005-0000-0000-00004E010000}"/>
    <cellStyle name="General 2 3" xfId="372" xr:uid="{00000000-0005-0000-0000-00004F010000}"/>
    <cellStyle name="General 3" xfId="373" xr:uid="{00000000-0005-0000-0000-000050010000}"/>
    <cellStyle name="General 3 2" xfId="374" xr:uid="{00000000-0005-0000-0000-000051010000}"/>
    <cellStyle name="General 4" xfId="375" xr:uid="{00000000-0005-0000-0000-000052010000}"/>
    <cellStyle name="General 4 2" xfId="376" xr:uid="{00000000-0005-0000-0000-000053010000}"/>
    <cellStyle name="General 5" xfId="377" xr:uid="{00000000-0005-0000-0000-000054010000}"/>
    <cellStyle name="General 5 2" xfId="378" xr:uid="{00000000-0005-0000-0000-000055010000}"/>
    <cellStyle name="Good 2" xfId="379" xr:uid="{00000000-0005-0000-0000-000056010000}"/>
    <cellStyle name="Good 3" xfId="380" xr:uid="{00000000-0005-0000-0000-000057010000}"/>
    <cellStyle name="Good 4" xfId="381" xr:uid="{00000000-0005-0000-0000-000058010000}"/>
    <cellStyle name="Grey" xfId="382" xr:uid="{00000000-0005-0000-0000-000059010000}"/>
    <cellStyle name="Hand Input" xfId="383" xr:uid="{00000000-0005-0000-0000-00005A010000}"/>
    <cellStyle name="HEADER" xfId="384" xr:uid="{00000000-0005-0000-0000-00005B010000}"/>
    <cellStyle name="heading" xfId="385" xr:uid="{00000000-0005-0000-0000-00005C010000}"/>
    <cellStyle name="Heading 1 2" xfId="386" xr:uid="{00000000-0005-0000-0000-00005D010000}"/>
    <cellStyle name="Heading 1 3" xfId="387" xr:uid="{00000000-0005-0000-0000-00005E010000}"/>
    <cellStyle name="Heading 1 4" xfId="388" xr:uid="{00000000-0005-0000-0000-00005F010000}"/>
    <cellStyle name="Heading 2 2" xfId="389" xr:uid="{00000000-0005-0000-0000-000060010000}"/>
    <cellStyle name="Heading 2 3" xfId="390" xr:uid="{00000000-0005-0000-0000-000061010000}"/>
    <cellStyle name="Heading 2 4" xfId="391" xr:uid="{00000000-0005-0000-0000-000062010000}"/>
    <cellStyle name="Heading 3 2" xfId="392" xr:uid="{00000000-0005-0000-0000-000063010000}"/>
    <cellStyle name="Heading 3 3" xfId="393" xr:uid="{00000000-0005-0000-0000-000064010000}"/>
    <cellStyle name="Heading 3 4" xfId="394" xr:uid="{00000000-0005-0000-0000-000065010000}"/>
    <cellStyle name="Heading 4 2" xfId="395" xr:uid="{00000000-0005-0000-0000-000066010000}"/>
    <cellStyle name="Heading 4 3" xfId="396" xr:uid="{00000000-0005-0000-0000-000067010000}"/>
    <cellStyle name="Heading 4 4" xfId="397" xr:uid="{00000000-0005-0000-0000-000068010000}"/>
    <cellStyle name="Heading1" xfId="398" xr:uid="{00000000-0005-0000-0000-000069010000}"/>
    <cellStyle name="Heading1 2" xfId="399" xr:uid="{00000000-0005-0000-0000-00006A010000}"/>
    <cellStyle name="Heading1 2 2" xfId="400" xr:uid="{00000000-0005-0000-0000-00006B010000}"/>
    <cellStyle name="Heading1 2 2 2" xfId="401" xr:uid="{00000000-0005-0000-0000-00006C010000}"/>
    <cellStyle name="Heading1 2 3" xfId="402" xr:uid="{00000000-0005-0000-0000-00006D010000}"/>
    <cellStyle name="Heading1 3" xfId="403" xr:uid="{00000000-0005-0000-0000-00006E010000}"/>
    <cellStyle name="Heading1 3 2" xfId="404" xr:uid="{00000000-0005-0000-0000-00006F010000}"/>
    <cellStyle name="Heading1 4" xfId="405" xr:uid="{00000000-0005-0000-0000-000070010000}"/>
    <cellStyle name="Heading1 4 2" xfId="406" xr:uid="{00000000-0005-0000-0000-000071010000}"/>
    <cellStyle name="Heading1 5" xfId="407" xr:uid="{00000000-0005-0000-0000-000072010000}"/>
    <cellStyle name="Heading1 5 2" xfId="408" xr:uid="{00000000-0005-0000-0000-000073010000}"/>
    <cellStyle name="Heading2" xfId="409" xr:uid="{00000000-0005-0000-0000-000074010000}"/>
    <cellStyle name="Heading2 2" xfId="410" xr:uid="{00000000-0005-0000-0000-000075010000}"/>
    <cellStyle name="Heading2 2 2" xfId="411" xr:uid="{00000000-0005-0000-0000-000076010000}"/>
    <cellStyle name="Heading2 2 2 2" xfId="412" xr:uid="{00000000-0005-0000-0000-000077010000}"/>
    <cellStyle name="Heading2 2 3" xfId="413" xr:uid="{00000000-0005-0000-0000-000078010000}"/>
    <cellStyle name="Heading2 3" xfId="414" xr:uid="{00000000-0005-0000-0000-000079010000}"/>
    <cellStyle name="Heading2 3 2" xfId="415" xr:uid="{00000000-0005-0000-0000-00007A010000}"/>
    <cellStyle name="Heading2 4" xfId="416" xr:uid="{00000000-0005-0000-0000-00007B010000}"/>
    <cellStyle name="Heading2 4 2" xfId="417" xr:uid="{00000000-0005-0000-0000-00007C010000}"/>
    <cellStyle name="Heading2 5" xfId="418" xr:uid="{00000000-0005-0000-0000-00007D010000}"/>
    <cellStyle name="Heading2 5 2" xfId="419" xr:uid="{00000000-0005-0000-0000-00007E010000}"/>
    <cellStyle name="Hide" xfId="420" xr:uid="{00000000-0005-0000-0000-00007F010000}"/>
    <cellStyle name="HIGHLIGHT" xfId="421" xr:uid="{00000000-0005-0000-0000-000080010000}"/>
    <cellStyle name="highlite" xfId="422" xr:uid="{00000000-0005-0000-0000-000081010000}"/>
    <cellStyle name="highlite 2" xfId="423" xr:uid="{00000000-0005-0000-0000-000082010000}"/>
    <cellStyle name="highlite 3" xfId="424" xr:uid="{00000000-0005-0000-0000-000083010000}"/>
    <cellStyle name="highlite_ECS Capital LOB Explanation sheet (2)" xfId="425" xr:uid="{00000000-0005-0000-0000-000084010000}"/>
    <cellStyle name="hilite" xfId="426" xr:uid="{00000000-0005-0000-0000-000085010000}"/>
    <cellStyle name="Hyperlink" xfId="37" builtinId="8"/>
    <cellStyle name="Input [yellow]" xfId="427" xr:uid="{00000000-0005-0000-0000-000087010000}"/>
    <cellStyle name="Input 2" xfId="428" xr:uid="{00000000-0005-0000-0000-000088010000}"/>
    <cellStyle name="INPUTPCT" xfId="429" xr:uid="{00000000-0005-0000-0000-000089010000}"/>
    <cellStyle name="INPUTPCT4" xfId="430" xr:uid="{00000000-0005-0000-0000-00008A010000}"/>
    <cellStyle name="LabelWithTotals" xfId="431" xr:uid="{00000000-0005-0000-0000-00008B010000}"/>
    <cellStyle name="Linked Cell 2" xfId="432" xr:uid="{00000000-0005-0000-0000-00008C010000}"/>
    <cellStyle name="Linked Cell 3" xfId="433" xr:uid="{00000000-0005-0000-0000-00008D010000}"/>
    <cellStyle name="Linked Cell 4" xfId="434" xr:uid="{00000000-0005-0000-0000-00008E010000}"/>
    <cellStyle name="Millares [0]_2AV_M_M " xfId="435" xr:uid="{00000000-0005-0000-0000-00008F010000}"/>
    <cellStyle name="Millares_2AV_M_M " xfId="436" xr:uid="{00000000-0005-0000-0000-000090010000}"/>
    <cellStyle name="Moneda [0]_2AV_M_M " xfId="437" xr:uid="{00000000-0005-0000-0000-000091010000}"/>
    <cellStyle name="Moneda_2AV_M_M " xfId="438" xr:uid="{00000000-0005-0000-0000-000092010000}"/>
    <cellStyle name="MyHeading1" xfId="439" xr:uid="{00000000-0005-0000-0000-000093010000}"/>
    <cellStyle name="Neutral 2" xfId="440" xr:uid="{00000000-0005-0000-0000-000094010000}"/>
    <cellStyle name="Neutral 3" xfId="441" xr:uid="{00000000-0005-0000-0000-000095010000}"/>
    <cellStyle name="Neutral 4" xfId="442" xr:uid="{00000000-0005-0000-0000-000096010000}"/>
    <cellStyle name="no dec" xfId="443" xr:uid="{00000000-0005-0000-0000-000097010000}"/>
    <cellStyle name="no dec 2" xfId="444" xr:uid="{00000000-0005-0000-0000-000098010000}"/>
    <cellStyle name="no dec 2 2" xfId="445" xr:uid="{00000000-0005-0000-0000-000099010000}"/>
    <cellStyle name="No Entry" xfId="446" xr:uid="{00000000-0005-0000-0000-00009A010000}"/>
    <cellStyle name="Normal" xfId="0" builtinId="0"/>
    <cellStyle name="Normal - Style1" xfId="447" xr:uid="{00000000-0005-0000-0000-00009C010000}"/>
    <cellStyle name="Normal 10" xfId="448" xr:uid="{00000000-0005-0000-0000-00009D010000}"/>
    <cellStyle name="Normal 10 2" xfId="449" xr:uid="{00000000-0005-0000-0000-00009E010000}"/>
    <cellStyle name="Normal 10 2 2" xfId="450" xr:uid="{00000000-0005-0000-0000-00009F010000}"/>
    <cellStyle name="Normal 10 3" xfId="451" xr:uid="{00000000-0005-0000-0000-0000A0010000}"/>
    <cellStyle name="Normal 11" xfId="452" xr:uid="{00000000-0005-0000-0000-0000A1010000}"/>
    <cellStyle name="Normal 11 2" xfId="453" xr:uid="{00000000-0005-0000-0000-0000A2010000}"/>
    <cellStyle name="Normal 11 2 2" xfId="454" xr:uid="{00000000-0005-0000-0000-0000A3010000}"/>
    <cellStyle name="Normal 11 3" xfId="455" xr:uid="{00000000-0005-0000-0000-0000A4010000}"/>
    <cellStyle name="Normal 12" xfId="456" xr:uid="{00000000-0005-0000-0000-0000A5010000}"/>
    <cellStyle name="Normal 12 2" xfId="457" xr:uid="{00000000-0005-0000-0000-0000A6010000}"/>
    <cellStyle name="Normal 13" xfId="458" xr:uid="{00000000-0005-0000-0000-0000A7010000}"/>
    <cellStyle name="Normal 13 2" xfId="459" xr:uid="{00000000-0005-0000-0000-0000A8010000}"/>
    <cellStyle name="Normal 14" xfId="460" xr:uid="{00000000-0005-0000-0000-0000A9010000}"/>
    <cellStyle name="Normal 14 2" xfId="461" xr:uid="{00000000-0005-0000-0000-0000AA010000}"/>
    <cellStyle name="Normal 15" xfId="462" xr:uid="{00000000-0005-0000-0000-0000AB010000}"/>
    <cellStyle name="Normal 15 2" xfId="463" xr:uid="{00000000-0005-0000-0000-0000AC010000}"/>
    <cellStyle name="Normal 16" xfId="464" xr:uid="{00000000-0005-0000-0000-0000AD010000}"/>
    <cellStyle name="Normal 16 2" xfId="465" xr:uid="{00000000-0005-0000-0000-0000AE010000}"/>
    <cellStyle name="Normal 17" xfId="466" xr:uid="{00000000-0005-0000-0000-0000AF010000}"/>
    <cellStyle name="Normal 18" xfId="467" xr:uid="{00000000-0005-0000-0000-0000B0010000}"/>
    <cellStyle name="Normal 18 2" xfId="468" xr:uid="{00000000-0005-0000-0000-0000B1010000}"/>
    <cellStyle name="Normal 19" xfId="469" xr:uid="{00000000-0005-0000-0000-0000B2010000}"/>
    <cellStyle name="Normal 2" xfId="3" xr:uid="{00000000-0005-0000-0000-0000B3010000}"/>
    <cellStyle name="Normal 2 2" xfId="470" xr:uid="{00000000-0005-0000-0000-0000B4010000}"/>
    <cellStyle name="Normal 2 2 2" xfId="471" xr:uid="{00000000-0005-0000-0000-0000B5010000}"/>
    <cellStyle name="Normal 2 2 2 2" xfId="472" xr:uid="{00000000-0005-0000-0000-0000B6010000}"/>
    <cellStyle name="Normal 2 2 3" xfId="473" xr:uid="{00000000-0005-0000-0000-0000B7010000}"/>
    <cellStyle name="Normal 2 3" xfId="474" xr:uid="{00000000-0005-0000-0000-0000B8010000}"/>
    <cellStyle name="Normal 2 3 2" xfId="475" xr:uid="{00000000-0005-0000-0000-0000B9010000}"/>
    <cellStyle name="Normal 2_ECS Expense LOB Explanation sheet (2)" xfId="476" xr:uid="{00000000-0005-0000-0000-0000BA010000}"/>
    <cellStyle name="Normal 20" xfId="477" xr:uid="{00000000-0005-0000-0000-0000BB010000}"/>
    <cellStyle name="Normal 21" xfId="478" xr:uid="{00000000-0005-0000-0000-0000BC010000}"/>
    <cellStyle name="Normal 22" xfId="479" xr:uid="{00000000-0005-0000-0000-0000BD010000}"/>
    <cellStyle name="Normal 23" xfId="480" xr:uid="{00000000-0005-0000-0000-0000BE010000}"/>
    <cellStyle name="Normal 24" xfId="481" xr:uid="{00000000-0005-0000-0000-0000BF010000}"/>
    <cellStyle name="Normal 25" xfId="482" xr:uid="{00000000-0005-0000-0000-0000C0010000}"/>
    <cellStyle name="Normal 26" xfId="483" xr:uid="{00000000-0005-0000-0000-0000C1010000}"/>
    <cellStyle name="Normal 27" xfId="484" xr:uid="{00000000-0005-0000-0000-0000C2010000}"/>
    <cellStyle name="Normal 28" xfId="485" xr:uid="{00000000-0005-0000-0000-0000C3010000}"/>
    <cellStyle name="Normal 29" xfId="486" xr:uid="{00000000-0005-0000-0000-0000C4010000}"/>
    <cellStyle name="Normal 3" xfId="4" xr:uid="{00000000-0005-0000-0000-0000C5010000}"/>
    <cellStyle name="Normal 3 2" xfId="487" xr:uid="{00000000-0005-0000-0000-0000C6010000}"/>
    <cellStyle name="Normal 3 2 2" xfId="488" xr:uid="{00000000-0005-0000-0000-0000C7010000}"/>
    <cellStyle name="Normal 3 2 2 2" xfId="489" xr:uid="{00000000-0005-0000-0000-0000C8010000}"/>
    <cellStyle name="Normal 3 2 3" xfId="490" xr:uid="{00000000-0005-0000-0000-0000C9010000}"/>
    <cellStyle name="Normal 3 3" xfId="491" xr:uid="{00000000-0005-0000-0000-0000CA010000}"/>
    <cellStyle name="Normal 3 3 2" xfId="492" xr:uid="{00000000-0005-0000-0000-0000CB010000}"/>
    <cellStyle name="Normal 3 4" xfId="493" xr:uid="{00000000-0005-0000-0000-0000CC010000}"/>
    <cellStyle name="Normal 3_ECS Expense LOB Explanation sheet (2)" xfId="494" xr:uid="{00000000-0005-0000-0000-0000CD010000}"/>
    <cellStyle name="Normal 30" xfId="495" xr:uid="{00000000-0005-0000-0000-0000CE010000}"/>
    <cellStyle name="Normal 31" xfId="496" xr:uid="{00000000-0005-0000-0000-0000CF010000}"/>
    <cellStyle name="Normal 32" xfId="497" xr:uid="{00000000-0005-0000-0000-0000D0010000}"/>
    <cellStyle name="Normal 33" xfId="498" xr:uid="{00000000-0005-0000-0000-0000D1010000}"/>
    <cellStyle name="Normal 34" xfId="499" xr:uid="{00000000-0005-0000-0000-0000D2010000}"/>
    <cellStyle name="Normal 35" xfId="500" xr:uid="{00000000-0005-0000-0000-0000D3010000}"/>
    <cellStyle name="Normal 36" xfId="501" xr:uid="{00000000-0005-0000-0000-0000D4010000}"/>
    <cellStyle name="Normal 37" xfId="502" xr:uid="{00000000-0005-0000-0000-0000D5010000}"/>
    <cellStyle name="Normal 38" xfId="503" xr:uid="{00000000-0005-0000-0000-0000D6010000}"/>
    <cellStyle name="Normal 4" xfId="504" xr:uid="{00000000-0005-0000-0000-0000D7010000}"/>
    <cellStyle name="Normal 4 2" xfId="505" xr:uid="{00000000-0005-0000-0000-0000D8010000}"/>
    <cellStyle name="Normal 4 2 2" xfId="506" xr:uid="{00000000-0005-0000-0000-0000D9010000}"/>
    <cellStyle name="Normal 4 2 2 2" xfId="507" xr:uid="{00000000-0005-0000-0000-0000DA010000}"/>
    <cellStyle name="Normal 4 2 3" xfId="508" xr:uid="{00000000-0005-0000-0000-0000DB010000}"/>
    <cellStyle name="Normal 4 3" xfId="509" xr:uid="{00000000-0005-0000-0000-0000DC010000}"/>
    <cellStyle name="Normal 4 3 2" xfId="510" xr:uid="{00000000-0005-0000-0000-0000DD010000}"/>
    <cellStyle name="Normal 4 4" xfId="511" xr:uid="{00000000-0005-0000-0000-0000DE010000}"/>
    <cellStyle name="Normal 4 5" xfId="1387" xr:uid="{00000000-0005-0000-0000-0000DF010000}"/>
    <cellStyle name="Normal 4_ECS Expense LOB Explanation sheet (2)" xfId="512" xr:uid="{00000000-0005-0000-0000-0000E0010000}"/>
    <cellStyle name="Normal 5" xfId="513" xr:uid="{00000000-0005-0000-0000-0000E1010000}"/>
    <cellStyle name="Normal 5 2" xfId="514" xr:uid="{00000000-0005-0000-0000-0000E2010000}"/>
    <cellStyle name="Normal 5 2 2" xfId="515" xr:uid="{00000000-0005-0000-0000-0000E3010000}"/>
    <cellStyle name="Normal 5 3" xfId="516" xr:uid="{00000000-0005-0000-0000-0000E4010000}"/>
    <cellStyle name="Normal 6" xfId="5" xr:uid="{00000000-0005-0000-0000-0000E5010000}"/>
    <cellStyle name="Normal 6 2" xfId="517" xr:uid="{00000000-0005-0000-0000-0000E6010000}"/>
    <cellStyle name="Normal 6 2 2" xfId="518" xr:uid="{00000000-0005-0000-0000-0000E7010000}"/>
    <cellStyle name="Normal 6 3" xfId="519" xr:uid="{00000000-0005-0000-0000-0000E8010000}"/>
    <cellStyle name="Normal 6 4" xfId="520" xr:uid="{00000000-0005-0000-0000-0000E9010000}"/>
    <cellStyle name="Normal 7" xfId="521" xr:uid="{00000000-0005-0000-0000-0000EA010000}"/>
    <cellStyle name="Normal 7 2" xfId="522" xr:uid="{00000000-0005-0000-0000-0000EB010000}"/>
    <cellStyle name="Normal 7 2 2" xfId="523" xr:uid="{00000000-0005-0000-0000-0000EC010000}"/>
    <cellStyle name="Normal 7 3" xfId="524" xr:uid="{00000000-0005-0000-0000-0000ED010000}"/>
    <cellStyle name="Normal 8" xfId="525" xr:uid="{00000000-0005-0000-0000-0000EE010000}"/>
    <cellStyle name="Normal 8 2" xfId="526" xr:uid="{00000000-0005-0000-0000-0000EF010000}"/>
    <cellStyle name="Normal 8 2 2" xfId="527" xr:uid="{00000000-0005-0000-0000-0000F0010000}"/>
    <cellStyle name="Normal 8 3" xfId="528" xr:uid="{00000000-0005-0000-0000-0000F1010000}"/>
    <cellStyle name="Normal 8 3 2" xfId="529" xr:uid="{00000000-0005-0000-0000-0000F2010000}"/>
    <cellStyle name="Normal 8 4" xfId="530" xr:uid="{00000000-0005-0000-0000-0000F3010000}"/>
    <cellStyle name="Normal 9" xfId="531" xr:uid="{00000000-0005-0000-0000-0000F4010000}"/>
    <cellStyle name="Normal 9 2" xfId="532" xr:uid="{00000000-0005-0000-0000-0000F5010000}"/>
    <cellStyle name="Normal 9 2 2" xfId="533" xr:uid="{00000000-0005-0000-0000-0000F6010000}"/>
    <cellStyle name="Normal 9 3" xfId="534" xr:uid="{00000000-0005-0000-0000-0000F7010000}"/>
    <cellStyle name="Normal_Bakerfield Street to Capital Accounting" xfId="1385" xr:uid="{00000000-0005-0000-0000-0000F8010000}"/>
    <cellStyle name="Normal_St  Joseph HCNLD tax Oct 2008" xfId="1384" xr:uid="{00000000-0005-0000-0000-0000F9010000}"/>
    <cellStyle name="Note 2" xfId="535" xr:uid="{00000000-0005-0000-0000-0000FA010000}"/>
    <cellStyle name="Note 2 2" xfId="536" xr:uid="{00000000-0005-0000-0000-0000FB010000}"/>
    <cellStyle name="Note 2 2 2" xfId="537" xr:uid="{00000000-0005-0000-0000-0000FC010000}"/>
    <cellStyle name="Note 2 3" xfId="538" xr:uid="{00000000-0005-0000-0000-0000FD010000}"/>
    <cellStyle name="Note 3" xfId="539" xr:uid="{00000000-0005-0000-0000-0000FE010000}"/>
    <cellStyle name="õˆ" xfId="540" xr:uid="{00000000-0005-0000-0000-0000FF010000}"/>
    <cellStyle name="Output 2" xfId="541" xr:uid="{00000000-0005-0000-0000-000000020000}"/>
    <cellStyle name="Output 3" xfId="542" xr:uid="{00000000-0005-0000-0000-000001020000}"/>
    <cellStyle name="Output 4" xfId="543" xr:uid="{00000000-0005-0000-0000-000002020000}"/>
    <cellStyle name="Percent" xfId="39" builtinId="5"/>
    <cellStyle name="Percent [2]" xfId="544" xr:uid="{00000000-0005-0000-0000-000004020000}"/>
    <cellStyle name="Percent [2] 2" xfId="545" xr:uid="{00000000-0005-0000-0000-000005020000}"/>
    <cellStyle name="Percent [2] 2 2" xfId="546" xr:uid="{00000000-0005-0000-0000-000006020000}"/>
    <cellStyle name="Percent [2] 2 2 2" xfId="547" xr:uid="{00000000-0005-0000-0000-000007020000}"/>
    <cellStyle name="Percent [2] 2 3" xfId="548" xr:uid="{00000000-0005-0000-0000-000008020000}"/>
    <cellStyle name="Percent [2] 3" xfId="549" xr:uid="{00000000-0005-0000-0000-000009020000}"/>
    <cellStyle name="Percent [2] 3 2" xfId="550" xr:uid="{00000000-0005-0000-0000-00000A020000}"/>
    <cellStyle name="Percent [2] 4" xfId="551" xr:uid="{00000000-0005-0000-0000-00000B020000}"/>
    <cellStyle name="Percent [2] 4 2" xfId="552" xr:uid="{00000000-0005-0000-0000-00000C020000}"/>
    <cellStyle name="Percent [2] 5" xfId="553" xr:uid="{00000000-0005-0000-0000-00000D020000}"/>
    <cellStyle name="Percent [2] 5 2" xfId="554" xr:uid="{00000000-0005-0000-0000-00000E020000}"/>
    <cellStyle name="Percent 2" xfId="1" xr:uid="{00000000-0005-0000-0000-00000F020000}"/>
    <cellStyle name="Percent 2 2" xfId="555" xr:uid="{00000000-0005-0000-0000-000010020000}"/>
    <cellStyle name="Percent 2 2 2" xfId="556" xr:uid="{00000000-0005-0000-0000-000011020000}"/>
    <cellStyle name="Percent 2 3" xfId="557" xr:uid="{00000000-0005-0000-0000-000012020000}"/>
    <cellStyle name="Percent 3" xfId="558" xr:uid="{00000000-0005-0000-0000-000013020000}"/>
    <cellStyle name="Percent 3 2" xfId="559" xr:uid="{00000000-0005-0000-0000-000014020000}"/>
    <cellStyle name="Percent 3 2 2" xfId="560" xr:uid="{00000000-0005-0000-0000-000015020000}"/>
    <cellStyle name="Percent 3 3" xfId="561" xr:uid="{00000000-0005-0000-0000-000016020000}"/>
    <cellStyle name="Percent 4" xfId="562" xr:uid="{00000000-0005-0000-0000-000017020000}"/>
    <cellStyle name="Percent 4 2" xfId="563" xr:uid="{00000000-0005-0000-0000-000018020000}"/>
    <cellStyle name="Percent 4 2 2" xfId="564" xr:uid="{00000000-0005-0000-0000-000019020000}"/>
    <cellStyle name="Percent 4 3" xfId="565" xr:uid="{00000000-0005-0000-0000-00001A020000}"/>
    <cellStyle name="Percent 4 4" xfId="566" xr:uid="{00000000-0005-0000-0000-00001B020000}"/>
    <cellStyle name="Percent 5" xfId="567" xr:uid="{00000000-0005-0000-0000-00001C020000}"/>
    <cellStyle name="Percent 5 2" xfId="568" xr:uid="{00000000-0005-0000-0000-00001D020000}"/>
    <cellStyle name="Percent 5 2 2" xfId="569" xr:uid="{00000000-0005-0000-0000-00001E020000}"/>
    <cellStyle name="Percent 5 3" xfId="570" xr:uid="{00000000-0005-0000-0000-00001F020000}"/>
    <cellStyle name="Percent 6" xfId="571" xr:uid="{00000000-0005-0000-0000-000020020000}"/>
    <cellStyle name="Percent2" xfId="572" xr:uid="{00000000-0005-0000-0000-000021020000}"/>
    <cellStyle name="Percent-2" xfId="573" xr:uid="{00000000-0005-0000-0000-000022020000}"/>
    <cellStyle name="Red Text" xfId="574" xr:uid="{00000000-0005-0000-0000-000023020000}"/>
    <cellStyle name="Revenue" xfId="575" xr:uid="{00000000-0005-0000-0000-000024020000}"/>
    <cellStyle name="SAPBEXaggData" xfId="576" xr:uid="{00000000-0005-0000-0000-000025020000}"/>
    <cellStyle name="SAPBEXaggData 2" xfId="577" xr:uid="{00000000-0005-0000-0000-000026020000}"/>
    <cellStyle name="SAPBEXaggData 3" xfId="578" xr:uid="{00000000-0005-0000-0000-000027020000}"/>
    <cellStyle name="SAPBEXaggDataEmph" xfId="579" xr:uid="{00000000-0005-0000-0000-000028020000}"/>
    <cellStyle name="SAPBEXaggDataEmph 2" xfId="580" xr:uid="{00000000-0005-0000-0000-000029020000}"/>
    <cellStyle name="SAPBEXaggDataEmph 3" xfId="581" xr:uid="{00000000-0005-0000-0000-00002A020000}"/>
    <cellStyle name="SAPBEXaggDataEmph 4" xfId="582" xr:uid="{00000000-0005-0000-0000-00002B020000}"/>
    <cellStyle name="SAPBEXaggExc1" xfId="583" xr:uid="{00000000-0005-0000-0000-00002C020000}"/>
    <cellStyle name="SAPBEXaggExc1 2" xfId="584" xr:uid="{00000000-0005-0000-0000-00002D020000}"/>
    <cellStyle name="SAPBEXaggExc1 2 2" xfId="585" xr:uid="{00000000-0005-0000-0000-00002E020000}"/>
    <cellStyle name="SAPBEXaggExc1 2 2 2" xfId="586" xr:uid="{00000000-0005-0000-0000-00002F020000}"/>
    <cellStyle name="SAPBEXaggExc1 2 2 2 2" xfId="587" xr:uid="{00000000-0005-0000-0000-000030020000}"/>
    <cellStyle name="SAPBEXaggExc1 2 2 3" xfId="588" xr:uid="{00000000-0005-0000-0000-000031020000}"/>
    <cellStyle name="SAPBEXaggExc1 2 3" xfId="589" xr:uid="{00000000-0005-0000-0000-000032020000}"/>
    <cellStyle name="SAPBEXaggExc1 2 3 2" xfId="590" xr:uid="{00000000-0005-0000-0000-000033020000}"/>
    <cellStyle name="SAPBEXaggExc1 2 4" xfId="591" xr:uid="{00000000-0005-0000-0000-000034020000}"/>
    <cellStyle name="SAPBEXaggExc1 2_ECS Expense LOB Explanation sheet (2)" xfId="592" xr:uid="{00000000-0005-0000-0000-000035020000}"/>
    <cellStyle name="SAPBEXaggExc1 3" xfId="593" xr:uid="{00000000-0005-0000-0000-000036020000}"/>
    <cellStyle name="SAPBEXaggExc1 3 2" xfId="594" xr:uid="{00000000-0005-0000-0000-000037020000}"/>
    <cellStyle name="SAPBEXaggExc1 3 2 2" xfId="595" xr:uid="{00000000-0005-0000-0000-000038020000}"/>
    <cellStyle name="SAPBEXaggExc1 3 3" xfId="596" xr:uid="{00000000-0005-0000-0000-000039020000}"/>
    <cellStyle name="SAPBEXaggExc1 4" xfId="597" xr:uid="{00000000-0005-0000-0000-00003A020000}"/>
    <cellStyle name="SAPBEXaggExc1 4 2" xfId="598" xr:uid="{00000000-0005-0000-0000-00003B020000}"/>
    <cellStyle name="SAPBEXaggExc1 4 2 2" xfId="599" xr:uid="{00000000-0005-0000-0000-00003C020000}"/>
    <cellStyle name="SAPBEXaggExc1 4 3" xfId="600" xr:uid="{00000000-0005-0000-0000-00003D020000}"/>
    <cellStyle name="SAPBEXaggExc1 4 3 2" xfId="601" xr:uid="{00000000-0005-0000-0000-00003E020000}"/>
    <cellStyle name="SAPBEXaggExc1 4 4" xfId="602" xr:uid="{00000000-0005-0000-0000-00003F020000}"/>
    <cellStyle name="SAPBEXaggExc1Emph" xfId="603" xr:uid="{00000000-0005-0000-0000-000040020000}"/>
    <cellStyle name="SAPBEXaggExc1Emph 2" xfId="604" xr:uid="{00000000-0005-0000-0000-000041020000}"/>
    <cellStyle name="SAPBEXaggExc1Emph 2 2" xfId="605" xr:uid="{00000000-0005-0000-0000-000042020000}"/>
    <cellStyle name="SAPBEXaggExc1Emph 2 2 2" xfId="606" xr:uid="{00000000-0005-0000-0000-000043020000}"/>
    <cellStyle name="SAPBEXaggExc1Emph 2 2 2 2" xfId="607" xr:uid="{00000000-0005-0000-0000-000044020000}"/>
    <cellStyle name="SAPBEXaggExc1Emph 2 2 3" xfId="608" xr:uid="{00000000-0005-0000-0000-000045020000}"/>
    <cellStyle name="SAPBEXaggExc1Emph 2 3" xfId="609" xr:uid="{00000000-0005-0000-0000-000046020000}"/>
    <cellStyle name="SAPBEXaggExc1Emph 2 3 2" xfId="610" xr:uid="{00000000-0005-0000-0000-000047020000}"/>
    <cellStyle name="SAPBEXaggExc1Emph 2 4" xfId="611" xr:uid="{00000000-0005-0000-0000-000048020000}"/>
    <cellStyle name="SAPBEXaggExc1Emph 2_ECS Expense LOB Explanation sheet (2)" xfId="612" xr:uid="{00000000-0005-0000-0000-000049020000}"/>
    <cellStyle name="SAPBEXaggExc1Emph 3" xfId="613" xr:uid="{00000000-0005-0000-0000-00004A020000}"/>
    <cellStyle name="SAPBEXaggExc1Emph 3 2" xfId="614" xr:uid="{00000000-0005-0000-0000-00004B020000}"/>
    <cellStyle name="SAPBEXaggExc1Emph 3 2 2" xfId="615" xr:uid="{00000000-0005-0000-0000-00004C020000}"/>
    <cellStyle name="SAPBEXaggExc1Emph 3 3" xfId="616" xr:uid="{00000000-0005-0000-0000-00004D020000}"/>
    <cellStyle name="SAPBEXaggExc1Emph 4" xfId="617" xr:uid="{00000000-0005-0000-0000-00004E020000}"/>
    <cellStyle name="SAPBEXaggExc1Emph 4 2" xfId="618" xr:uid="{00000000-0005-0000-0000-00004F020000}"/>
    <cellStyle name="SAPBEXaggExc1Emph 4 2 2" xfId="619" xr:uid="{00000000-0005-0000-0000-000050020000}"/>
    <cellStyle name="SAPBEXaggExc1Emph 4 3" xfId="620" xr:uid="{00000000-0005-0000-0000-000051020000}"/>
    <cellStyle name="SAPBEXaggExc1Emph 4 3 2" xfId="621" xr:uid="{00000000-0005-0000-0000-000052020000}"/>
    <cellStyle name="SAPBEXaggExc1Emph 4 4" xfId="622" xr:uid="{00000000-0005-0000-0000-000053020000}"/>
    <cellStyle name="SAPBEXaggExc2" xfId="623" xr:uid="{00000000-0005-0000-0000-000054020000}"/>
    <cellStyle name="SAPBEXaggExc2 2" xfId="624" xr:uid="{00000000-0005-0000-0000-000055020000}"/>
    <cellStyle name="SAPBEXaggExc2 2 2" xfId="625" xr:uid="{00000000-0005-0000-0000-000056020000}"/>
    <cellStyle name="SAPBEXaggExc2 2 2 2" xfId="626" xr:uid="{00000000-0005-0000-0000-000057020000}"/>
    <cellStyle name="SAPBEXaggExc2 2 2 2 2" xfId="627" xr:uid="{00000000-0005-0000-0000-000058020000}"/>
    <cellStyle name="SAPBEXaggExc2 2 2 3" xfId="628" xr:uid="{00000000-0005-0000-0000-000059020000}"/>
    <cellStyle name="SAPBEXaggExc2 2 3" xfId="629" xr:uid="{00000000-0005-0000-0000-00005A020000}"/>
    <cellStyle name="SAPBEXaggExc2 2 3 2" xfId="630" xr:uid="{00000000-0005-0000-0000-00005B020000}"/>
    <cellStyle name="SAPBEXaggExc2 2 4" xfId="631" xr:uid="{00000000-0005-0000-0000-00005C020000}"/>
    <cellStyle name="SAPBEXaggExc2 2_ECS Expense LOB Explanation sheet (2)" xfId="632" xr:uid="{00000000-0005-0000-0000-00005D020000}"/>
    <cellStyle name="SAPBEXaggExc2 3" xfId="633" xr:uid="{00000000-0005-0000-0000-00005E020000}"/>
    <cellStyle name="SAPBEXaggExc2 3 2" xfId="634" xr:uid="{00000000-0005-0000-0000-00005F020000}"/>
    <cellStyle name="SAPBEXaggExc2 3 2 2" xfId="635" xr:uid="{00000000-0005-0000-0000-000060020000}"/>
    <cellStyle name="SAPBEXaggExc2 3 3" xfId="636" xr:uid="{00000000-0005-0000-0000-000061020000}"/>
    <cellStyle name="SAPBEXaggExc2 4" xfId="637" xr:uid="{00000000-0005-0000-0000-000062020000}"/>
    <cellStyle name="SAPBEXaggExc2 4 2" xfId="638" xr:uid="{00000000-0005-0000-0000-000063020000}"/>
    <cellStyle name="SAPBEXaggExc2 4 2 2" xfId="639" xr:uid="{00000000-0005-0000-0000-000064020000}"/>
    <cellStyle name="SAPBEXaggExc2 4 3" xfId="640" xr:uid="{00000000-0005-0000-0000-000065020000}"/>
    <cellStyle name="SAPBEXaggExc2 4 3 2" xfId="641" xr:uid="{00000000-0005-0000-0000-000066020000}"/>
    <cellStyle name="SAPBEXaggExc2 4 4" xfId="642" xr:uid="{00000000-0005-0000-0000-000067020000}"/>
    <cellStyle name="SAPBEXaggExc2Emph" xfId="643" xr:uid="{00000000-0005-0000-0000-000068020000}"/>
    <cellStyle name="SAPBEXaggExc2Emph 2" xfId="644" xr:uid="{00000000-0005-0000-0000-000069020000}"/>
    <cellStyle name="SAPBEXaggExc2Emph 2 2" xfId="645" xr:uid="{00000000-0005-0000-0000-00006A020000}"/>
    <cellStyle name="SAPBEXaggExc2Emph 2 2 2" xfId="646" xr:uid="{00000000-0005-0000-0000-00006B020000}"/>
    <cellStyle name="SAPBEXaggExc2Emph 2 2 2 2" xfId="647" xr:uid="{00000000-0005-0000-0000-00006C020000}"/>
    <cellStyle name="SAPBEXaggExc2Emph 2 2 3" xfId="648" xr:uid="{00000000-0005-0000-0000-00006D020000}"/>
    <cellStyle name="SAPBEXaggExc2Emph 2 3" xfId="649" xr:uid="{00000000-0005-0000-0000-00006E020000}"/>
    <cellStyle name="SAPBEXaggExc2Emph 2 3 2" xfId="650" xr:uid="{00000000-0005-0000-0000-00006F020000}"/>
    <cellStyle name="SAPBEXaggExc2Emph 2 4" xfId="651" xr:uid="{00000000-0005-0000-0000-000070020000}"/>
    <cellStyle name="SAPBEXaggExc2Emph 2_ECS Expense LOB Explanation sheet (2)" xfId="652" xr:uid="{00000000-0005-0000-0000-000071020000}"/>
    <cellStyle name="SAPBEXaggExc2Emph 3" xfId="653" xr:uid="{00000000-0005-0000-0000-000072020000}"/>
    <cellStyle name="SAPBEXaggExc2Emph 3 2" xfId="654" xr:uid="{00000000-0005-0000-0000-000073020000}"/>
    <cellStyle name="SAPBEXaggExc2Emph 3 2 2" xfId="655" xr:uid="{00000000-0005-0000-0000-000074020000}"/>
    <cellStyle name="SAPBEXaggExc2Emph 3 3" xfId="656" xr:uid="{00000000-0005-0000-0000-000075020000}"/>
    <cellStyle name="SAPBEXaggExc2Emph 4" xfId="657" xr:uid="{00000000-0005-0000-0000-000076020000}"/>
    <cellStyle name="SAPBEXaggExc2Emph 4 2" xfId="658" xr:uid="{00000000-0005-0000-0000-000077020000}"/>
    <cellStyle name="SAPBEXaggExc2Emph 4 2 2" xfId="659" xr:uid="{00000000-0005-0000-0000-000078020000}"/>
    <cellStyle name="SAPBEXaggExc2Emph 4 3" xfId="660" xr:uid="{00000000-0005-0000-0000-000079020000}"/>
    <cellStyle name="SAPBEXaggExc2Emph 4 3 2" xfId="661" xr:uid="{00000000-0005-0000-0000-00007A020000}"/>
    <cellStyle name="SAPBEXaggExc2Emph 4 4" xfId="662" xr:uid="{00000000-0005-0000-0000-00007B020000}"/>
    <cellStyle name="SAPBEXaggItem" xfId="663" xr:uid="{00000000-0005-0000-0000-00007C020000}"/>
    <cellStyle name="SAPBEXaggItem 2" xfId="664" xr:uid="{00000000-0005-0000-0000-00007D020000}"/>
    <cellStyle name="SAPBEXaggItem 3" xfId="665" xr:uid="{00000000-0005-0000-0000-00007E020000}"/>
    <cellStyle name="SAPBEXaggItemX" xfId="666" xr:uid="{00000000-0005-0000-0000-00007F020000}"/>
    <cellStyle name="SAPBEXchaText" xfId="6" xr:uid="{00000000-0005-0000-0000-000080020000}"/>
    <cellStyle name="SAPBEXchaText 2" xfId="667" xr:uid="{00000000-0005-0000-0000-000081020000}"/>
    <cellStyle name="SAPBEXchaText 3" xfId="668" xr:uid="{00000000-0005-0000-0000-000082020000}"/>
    <cellStyle name="SAPBEXchaText 4" xfId="669" xr:uid="{00000000-0005-0000-0000-000083020000}"/>
    <cellStyle name="SAPBEXColoum_Header_SA" xfId="670" xr:uid="{00000000-0005-0000-0000-000084020000}"/>
    <cellStyle name="SAPBEXexcBad7" xfId="671" xr:uid="{00000000-0005-0000-0000-000085020000}"/>
    <cellStyle name="SAPBEXexcBad7 2" xfId="672" xr:uid="{00000000-0005-0000-0000-000086020000}"/>
    <cellStyle name="SAPBEXexcBad7 3" xfId="673" xr:uid="{00000000-0005-0000-0000-000087020000}"/>
    <cellStyle name="SAPBEXexcBad8" xfId="674" xr:uid="{00000000-0005-0000-0000-000088020000}"/>
    <cellStyle name="SAPBEXexcBad9" xfId="675" xr:uid="{00000000-0005-0000-0000-000089020000}"/>
    <cellStyle name="SAPBEXexcBad9 2" xfId="676" xr:uid="{00000000-0005-0000-0000-00008A020000}"/>
    <cellStyle name="SAPBEXexcBad9 3" xfId="677" xr:uid="{00000000-0005-0000-0000-00008B020000}"/>
    <cellStyle name="SAPBEXexcBad9 4" xfId="678" xr:uid="{00000000-0005-0000-0000-00008C020000}"/>
    <cellStyle name="SAPBEXexcCritical4" xfId="679" xr:uid="{00000000-0005-0000-0000-00008D020000}"/>
    <cellStyle name="SAPBEXexcCritical4 2" xfId="680" xr:uid="{00000000-0005-0000-0000-00008E020000}"/>
    <cellStyle name="SAPBEXexcCritical4 3" xfId="681" xr:uid="{00000000-0005-0000-0000-00008F020000}"/>
    <cellStyle name="SAPBEXexcCritical4 4" xfId="682" xr:uid="{00000000-0005-0000-0000-000090020000}"/>
    <cellStyle name="SAPBEXexcCritical5" xfId="683" xr:uid="{00000000-0005-0000-0000-000091020000}"/>
    <cellStyle name="SAPBEXexcCritical5 2" xfId="684" xr:uid="{00000000-0005-0000-0000-000092020000}"/>
    <cellStyle name="SAPBEXexcCritical5 3" xfId="685" xr:uid="{00000000-0005-0000-0000-000093020000}"/>
    <cellStyle name="SAPBEXexcCritical6" xfId="686" xr:uid="{00000000-0005-0000-0000-000094020000}"/>
    <cellStyle name="SAPBEXexcGood1" xfId="687" xr:uid="{00000000-0005-0000-0000-000095020000}"/>
    <cellStyle name="SAPBEXexcGood1 2" xfId="688" xr:uid="{00000000-0005-0000-0000-000096020000}"/>
    <cellStyle name="SAPBEXexcGood1 3" xfId="689" xr:uid="{00000000-0005-0000-0000-000097020000}"/>
    <cellStyle name="SAPBEXexcGood1 4" xfId="690" xr:uid="{00000000-0005-0000-0000-000098020000}"/>
    <cellStyle name="SAPBEXexcGood2" xfId="691" xr:uid="{00000000-0005-0000-0000-000099020000}"/>
    <cellStyle name="SAPBEXexcGood3" xfId="692" xr:uid="{00000000-0005-0000-0000-00009A020000}"/>
    <cellStyle name="SAPBEXfilterDrill" xfId="693" xr:uid="{00000000-0005-0000-0000-00009B020000}"/>
    <cellStyle name="SAPBEXfilterDrill 2" xfId="694" xr:uid="{00000000-0005-0000-0000-00009C020000}"/>
    <cellStyle name="SAPBEXfilterDrill 3" xfId="695" xr:uid="{00000000-0005-0000-0000-00009D020000}"/>
    <cellStyle name="SAPBEXfilterItem" xfId="696" xr:uid="{00000000-0005-0000-0000-00009E020000}"/>
    <cellStyle name="SAPBEXfilterItem 2" xfId="697" xr:uid="{00000000-0005-0000-0000-00009F020000}"/>
    <cellStyle name="SAPBEXfilterItem 3" xfId="698" xr:uid="{00000000-0005-0000-0000-0000A0020000}"/>
    <cellStyle name="SAPBEXfilterText" xfId="699" xr:uid="{00000000-0005-0000-0000-0000A1020000}"/>
    <cellStyle name="SAPBEXfilterText 2" xfId="700" xr:uid="{00000000-0005-0000-0000-0000A2020000}"/>
    <cellStyle name="SAPBEXfilterText 2 2" xfId="701" xr:uid="{00000000-0005-0000-0000-0000A3020000}"/>
    <cellStyle name="SAPBEXformats" xfId="702" xr:uid="{00000000-0005-0000-0000-0000A4020000}"/>
    <cellStyle name="SAPBEXformats 2" xfId="703" xr:uid="{00000000-0005-0000-0000-0000A5020000}"/>
    <cellStyle name="SAPBEXformats 3" xfId="704" xr:uid="{00000000-0005-0000-0000-0000A6020000}"/>
    <cellStyle name="SAPBEXheaderData" xfId="705" xr:uid="{00000000-0005-0000-0000-0000A7020000}"/>
    <cellStyle name="SAPBEXheaderData 2" xfId="706" xr:uid="{00000000-0005-0000-0000-0000A8020000}"/>
    <cellStyle name="SAPBEXheaderData 2 2" xfId="707" xr:uid="{00000000-0005-0000-0000-0000A9020000}"/>
    <cellStyle name="SAPBEXheaderData 2 2 2" xfId="708" xr:uid="{00000000-0005-0000-0000-0000AA020000}"/>
    <cellStyle name="SAPBEXheaderData 2 2 2 2" xfId="709" xr:uid="{00000000-0005-0000-0000-0000AB020000}"/>
    <cellStyle name="SAPBEXheaderData 2 2 3" xfId="710" xr:uid="{00000000-0005-0000-0000-0000AC020000}"/>
    <cellStyle name="SAPBEXheaderData 2 3" xfId="711" xr:uid="{00000000-0005-0000-0000-0000AD020000}"/>
    <cellStyle name="SAPBEXheaderData 2 3 2" xfId="712" xr:uid="{00000000-0005-0000-0000-0000AE020000}"/>
    <cellStyle name="SAPBEXheaderData 2 4" xfId="713" xr:uid="{00000000-0005-0000-0000-0000AF020000}"/>
    <cellStyle name="SAPBEXheaderData 2_ECS Expense LOB Explanation sheet (2)" xfId="714" xr:uid="{00000000-0005-0000-0000-0000B0020000}"/>
    <cellStyle name="SAPBEXheaderData 3" xfId="715" xr:uid="{00000000-0005-0000-0000-0000B1020000}"/>
    <cellStyle name="SAPBEXheaderData 3 2" xfId="716" xr:uid="{00000000-0005-0000-0000-0000B2020000}"/>
    <cellStyle name="SAPBEXheaderData 3 2 2" xfId="717" xr:uid="{00000000-0005-0000-0000-0000B3020000}"/>
    <cellStyle name="SAPBEXheaderData 3 3" xfId="718" xr:uid="{00000000-0005-0000-0000-0000B4020000}"/>
    <cellStyle name="SAPBEXheaderData 4" xfId="719" xr:uid="{00000000-0005-0000-0000-0000B5020000}"/>
    <cellStyle name="SAPBEXheaderData 4 2" xfId="720" xr:uid="{00000000-0005-0000-0000-0000B6020000}"/>
    <cellStyle name="SAPBEXheaderData 4 2 2" xfId="721" xr:uid="{00000000-0005-0000-0000-0000B7020000}"/>
    <cellStyle name="SAPBEXheaderData 4 3" xfId="722" xr:uid="{00000000-0005-0000-0000-0000B8020000}"/>
    <cellStyle name="SAPBEXheaderData 4 3 2" xfId="723" xr:uid="{00000000-0005-0000-0000-0000B9020000}"/>
    <cellStyle name="SAPBEXheaderData 4 4" xfId="724" xr:uid="{00000000-0005-0000-0000-0000BA020000}"/>
    <cellStyle name="SAPBEXheaderItem" xfId="725" xr:uid="{00000000-0005-0000-0000-0000BB020000}"/>
    <cellStyle name="SAPBEXheaderItem 2" xfId="726" xr:uid="{00000000-0005-0000-0000-0000BC020000}"/>
    <cellStyle name="SAPBEXheaderItem 3" xfId="727" xr:uid="{00000000-0005-0000-0000-0000BD020000}"/>
    <cellStyle name="SAPBEXheaderItem 4" xfId="728" xr:uid="{00000000-0005-0000-0000-0000BE020000}"/>
    <cellStyle name="SAPBEXheaderText" xfId="729" xr:uid="{00000000-0005-0000-0000-0000BF020000}"/>
    <cellStyle name="SAPBEXheaderText 2" xfId="730" xr:uid="{00000000-0005-0000-0000-0000C0020000}"/>
    <cellStyle name="SAPBEXheaderText 3" xfId="731" xr:uid="{00000000-0005-0000-0000-0000C1020000}"/>
    <cellStyle name="SAPBEXheaderText 4" xfId="732" xr:uid="{00000000-0005-0000-0000-0000C2020000}"/>
    <cellStyle name="SAPBEXHLevel0" xfId="733" xr:uid="{00000000-0005-0000-0000-0000C3020000}"/>
    <cellStyle name="SAPBEXHLevel0 10" xfId="734" xr:uid="{00000000-0005-0000-0000-0000C4020000}"/>
    <cellStyle name="SAPBEXHLevel0 10 2" xfId="735" xr:uid="{00000000-0005-0000-0000-0000C5020000}"/>
    <cellStyle name="SAPBEXHLevel0 11" xfId="736" xr:uid="{00000000-0005-0000-0000-0000C6020000}"/>
    <cellStyle name="SAPBEXHLevel0 11 2" xfId="737" xr:uid="{00000000-0005-0000-0000-0000C7020000}"/>
    <cellStyle name="SAPBEXHLevel0 2" xfId="738" xr:uid="{00000000-0005-0000-0000-0000C8020000}"/>
    <cellStyle name="SAPBEXHLevel0 2 2" xfId="739" xr:uid="{00000000-0005-0000-0000-0000C9020000}"/>
    <cellStyle name="SAPBEXHLevel0 2_ECS Expense LOB Explanation sheet (2)" xfId="740" xr:uid="{00000000-0005-0000-0000-0000CA020000}"/>
    <cellStyle name="SAPBEXHLevel0 3" xfId="741" xr:uid="{00000000-0005-0000-0000-0000CB020000}"/>
    <cellStyle name="SAPBEXHLevel0 4" xfId="742" xr:uid="{00000000-0005-0000-0000-0000CC020000}"/>
    <cellStyle name="SAPBEXHLevel0 5" xfId="743" xr:uid="{00000000-0005-0000-0000-0000CD020000}"/>
    <cellStyle name="SAPBEXHLevel0 5 2" xfId="744" xr:uid="{00000000-0005-0000-0000-0000CE020000}"/>
    <cellStyle name="SAPBEXHLevel0 6" xfId="745" xr:uid="{00000000-0005-0000-0000-0000CF020000}"/>
    <cellStyle name="SAPBEXHLevel0 6 2" xfId="746" xr:uid="{00000000-0005-0000-0000-0000D0020000}"/>
    <cellStyle name="SAPBEXHLevel0 7" xfId="747" xr:uid="{00000000-0005-0000-0000-0000D1020000}"/>
    <cellStyle name="SAPBEXHLevel0 7 2" xfId="748" xr:uid="{00000000-0005-0000-0000-0000D2020000}"/>
    <cellStyle name="SAPBEXHLevel0 8" xfId="749" xr:uid="{00000000-0005-0000-0000-0000D3020000}"/>
    <cellStyle name="SAPBEXHLevel0 8 2" xfId="750" xr:uid="{00000000-0005-0000-0000-0000D4020000}"/>
    <cellStyle name="SAPBEXHLevel0 9" xfId="751" xr:uid="{00000000-0005-0000-0000-0000D5020000}"/>
    <cellStyle name="SAPBEXHLevel0 9 2" xfId="752" xr:uid="{00000000-0005-0000-0000-0000D6020000}"/>
    <cellStyle name="SAPBEXHLevel0_ECS Capital LOB Explanation sheet (2)" xfId="753" xr:uid="{00000000-0005-0000-0000-0000D7020000}"/>
    <cellStyle name="SAPBEXHLevel0X" xfId="754" xr:uid="{00000000-0005-0000-0000-0000D8020000}"/>
    <cellStyle name="SAPBEXHLevel0X 2" xfId="755" xr:uid="{00000000-0005-0000-0000-0000D9020000}"/>
    <cellStyle name="SAPBEXHLevel0X 2 2" xfId="756" xr:uid="{00000000-0005-0000-0000-0000DA020000}"/>
    <cellStyle name="SAPBEXHLevel0X 2 2 2" xfId="757" xr:uid="{00000000-0005-0000-0000-0000DB020000}"/>
    <cellStyle name="SAPBEXHLevel0X 2 3" xfId="758" xr:uid="{00000000-0005-0000-0000-0000DC020000}"/>
    <cellStyle name="SAPBEXHLevel0X 3" xfId="759" xr:uid="{00000000-0005-0000-0000-0000DD020000}"/>
    <cellStyle name="SAPBEXHLevel0X 3 2" xfId="760" xr:uid="{00000000-0005-0000-0000-0000DE020000}"/>
    <cellStyle name="SAPBEXHLevel0X 4" xfId="761" xr:uid="{00000000-0005-0000-0000-0000DF020000}"/>
    <cellStyle name="SAPBEXHLevel0X 4 2" xfId="762" xr:uid="{00000000-0005-0000-0000-0000E0020000}"/>
    <cellStyle name="SAPBEXHLevel0X 5" xfId="763" xr:uid="{00000000-0005-0000-0000-0000E1020000}"/>
    <cellStyle name="SAPBEXHLevel0X 5 2" xfId="764" xr:uid="{00000000-0005-0000-0000-0000E2020000}"/>
    <cellStyle name="SAPBEXHLevel1" xfId="765" xr:uid="{00000000-0005-0000-0000-0000E3020000}"/>
    <cellStyle name="SAPBEXHLevel1 10" xfId="766" xr:uid="{00000000-0005-0000-0000-0000E4020000}"/>
    <cellStyle name="SAPBEXHLevel1 10 2" xfId="767" xr:uid="{00000000-0005-0000-0000-0000E5020000}"/>
    <cellStyle name="SAPBEXHLevel1 11" xfId="768" xr:uid="{00000000-0005-0000-0000-0000E6020000}"/>
    <cellStyle name="SAPBEXHLevel1 11 2" xfId="769" xr:uid="{00000000-0005-0000-0000-0000E7020000}"/>
    <cellStyle name="SAPBEXHLevel1 2" xfId="770" xr:uid="{00000000-0005-0000-0000-0000E8020000}"/>
    <cellStyle name="SAPBEXHLevel1 2 2" xfId="771" xr:uid="{00000000-0005-0000-0000-0000E9020000}"/>
    <cellStyle name="SAPBEXHLevel1 2_ECS Expense LOB Explanation sheet (2)" xfId="772" xr:uid="{00000000-0005-0000-0000-0000EA020000}"/>
    <cellStyle name="SAPBEXHLevel1 3" xfId="773" xr:uid="{00000000-0005-0000-0000-0000EB020000}"/>
    <cellStyle name="SAPBEXHLevel1 4" xfId="774" xr:uid="{00000000-0005-0000-0000-0000EC020000}"/>
    <cellStyle name="SAPBEXHLevel1 5" xfId="775" xr:uid="{00000000-0005-0000-0000-0000ED020000}"/>
    <cellStyle name="SAPBEXHLevel1 5 2" xfId="776" xr:uid="{00000000-0005-0000-0000-0000EE020000}"/>
    <cellStyle name="SAPBEXHLevel1 6" xfId="777" xr:uid="{00000000-0005-0000-0000-0000EF020000}"/>
    <cellStyle name="SAPBEXHLevel1 6 2" xfId="778" xr:uid="{00000000-0005-0000-0000-0000F0020000}"/>
    <cellStyle name="SAPBEXHLevel1 7" xfId="779" xr:uid="{00000000-0005-0000-0000-0000F1020000}"/>
    <cellStyle name="SAPBEXHLevel1 7 2" xfId="780" xr:uid="{00000000-0005-0000-0000-0000F2020000}"/>
    <cellStyle name="SAPBEXHLevel1 8" xfId="781" xr:uid="{00000000-0005-0000-0000-0000F3020000}"/>
    <cellStyle name="SAPBEXHLevel1 8 2" xfId="782" xr:uid="{00000000-0005-0000-0000-0000F4020000}"/>
    <cellStyle name="SAPBEXHLevel1 9" xfId="783" xr:uid="{00000000-0005-0000-0000-0000F5020000}"/>
    <cellStyle name="SAPBEXHLevel1 9 2" xfId="784" xr:uid="{00000000-0005-0000-0000-0000F6020000}"/>
    <cellStyle name="SAPBEXHLevel1_ECS Capital LOB Explanation sheet (2)" xfId="785" xr:uid="{00000000-0005-0000-0000-0000F7020000}"/>
    <cellStyle name="SAPBEXHLevel1X" xfId="786" xr:uid="{00000000-0005-0000-0000-0000F8020000}"/>
    <cellStyle name="SAPBEXHLevel1X 2" xfId="787" xr:uid="{00000000-0005-0000-0000-0000F9020000}"/>
    <cellStyle name="SAPBEXHLevel1X 2 2" xfId="788" xr:uid="{00000000-0005-0000-0000-0000FA020000}"/>
    <cellStyle name="SAPBEXHLevel1X 2 2 2" xfId="789" xr:uid="{00000000-0005-0000-0000-0000FB020000}"/>
    <cellStyle name="SAPBEXHLevel1X 2 3" xfId="790" xr:uid="{00000000-0005-0000-0000-0000FC020000}"/>
    <cellStyle name="SAPBEXHLevel1X 3" xfId="791" xr:uid="{00000000-0005-0000-0000-0000FD020000}"/>
    <cellStyle name="SAPBEXHLevel1X 3 2" xfId="792" xr:uid="{00000000-0005-0000-0000-0000FE020000}"/>
    <cellStyle name="SAPBEXHLevel1X 4" xfId="793" xr:uid="{00000000-0005-0000-0000-0000FF020000}"/>
    <cellStyle name="SAPBEXHLevel1X 4 2" xfId="794" xr:uid="{00000000-0005-0000-0000-000000030000}"/>
    <cellStyle name="SAPBEXHLevel1X 5" xfId="795" xr:uid="{00000000-0005-0000-0000-000001030000}"/>
    <cellStyle name="SAPBEXHLevel1X 5 2" xfId="796" xr:uid="{00000000-0005-0000-0000-000002030000}"/>
    <cellStyle name="SAPBEXHLevel2" xfId="797" xr:uid="{00000000-0005-0000-0000-000003030000}"/>
    <cellStyle name="SAPBEXHLevel2 10" xfId="798" xr:uid="{00000000-0005-0000-0000-000004030000}"/>
    <cellStyle name="SAPBEXHLevel2 10 2" xfId="799" xr:uid="{00000000-0005-0000-0000-000005030000}"/>
    <cellStyle name="SAPBEXHLevel2 11" xfId="800" xr:uid="{00000000-0005-0000-0000-000006030000}"/>
    <cellStyle name="SAPBEXHLevel2 11 2" xfId="801" xr:uid="{00000000-0005-0000-0000-000007030000}"/>
    <cellStyle name="SAPBEXHLevel2 2" xfId="802" xr:uid="{00000000-0005-0000-0000-000008030000}"/>
    <cellStyle name="SAPBEXHLevel2 2 2" xfId="803" xr:uid="{00000000-0005-0000-0000-000009030000}"/>
    <cellStyle name="SAPBEXHLevel2 2_ECS Expense LOB Explanation sheet (2)" xfId="804" xr:uid="{00000000-0005-0000-0000-00000A030000}"/>
    <cellStyle name="SAPBEXHLevel2 3" xfId="805" xr:uid="{00000000-0005-0000-0000-00000B030000}"/>
    <cellStyle name="SAPBEXHLevel2 4" xfId="806" xr:uid="{00000000-0005-0000-0000-00000C030000}"/>
    <cellStyle name="SAPBEXHLevel2 5" xfId="807" xr:uid="{00000000-0005-0000-0000-00000D030000}"/>
    <cellStyle name="SAPBEXHLevel2 5 2" xfId="808" xr:uid="{00000000-0005-0000-0000-00000E030000}"/>
    <cellStyle name="SAPBEXHLevel2 6" xfId="809" xr:uid="{00000000-0005-0000-0000-00000F030000}"/>
    <cellStyle name="SAPBEXHLevel2 6 2" xfId="810" xr:uid="{00000000-0005-0000-0000-000010030000}"/>
    <cellStyle name="SAPBEXHLevel2 7" xfId="811" xr:uid="{00000000-0005-0000-0000-000011030000}"/>
    <cellStyle name="SAPBEXHLevel2 7 2" xfId="812" xr:uid="{00000000-0005-0000-0000-000012030000}"/>
    <cellStyle name="SAPBEXHLevel2 8" xfId="813" xr:uid="{00000000-0005-0000-0000-000013030000}"/>
    <cellStyle name="SAPBEXHLevel2 8 2" xfId="814" xr:uid="{00000000-0005-0000-0000-000014030000}"/>
    <cellStyle name="SAPBEXHLevel2 9" xfId="815" xr:uid="{00000000-0005-0000-0000-000015030000}"/>
    <cellStyle name="SAPBEXHLevel2 9 2" xfId="816" xr:uid="{00000000-0005-0000-0000-000016030000}"/>
    <cellStyle name="SAPBEXHLevel2_ECS Capital LOB Explanation sheet (2)" xfId="817" xr:uid="{00000000-0005-0000-0000-000017030000}"/>
    <cellStyle name="SAPBEXHLevel2X" xfId="818" xr:uid="{00000000-0005-0000-0000-000018030000}"/>
    <cellStyle name="SAPBEXHLevel2X 2" xfId="819" xr:uid="{00000000-0005-0000-0000-000019030000}"/>
    <cellStyle name="SAPBEXHLevel2X 2 2" xfId="820" xr:uid="{00000000-0005-0000-0000-00001A030000}"/>
    <cellStyle name="SAPBEXHLevel2X 2 2 2" xfId="821" xr:uid="{00000000-0005-0000-0000-00001B030000}"/>
    <cellStyle name="SAPBEXHLevel2X 2 3" xfId="822" xr:uid="{00000000-0005-0000-0000-00001C030000}"/>
    <cellStyle name="SAPBEXHLevel2X 3" xfId="823" xr:uid="{00000000-0005-0000-0000-00001D030000}"/>
    <cellStyle name="SAPBEXHLevel2X 3 2" xfId="824" xr:uid="{00000000-0005-0000-0000-00001E030000}"/>
    <cellStyle name="SAPBEXHLevel2X 4" xfId="825" xr:uid="{00000000-0005-0000-0000-00001F030000}"/>
    <cellStyle name="SAPBEXHLevel2X 4 2" xfId="826" xr:uid="{00000000-0005-0000-0000-000020030000}"/>
    <cellStyle name="SAPBEXHLevel2X 5" xfId="827" xr:uid="{00000000-0005-0000-0000-000021030000}"/>
    <cellStyle name="SAPBEXHLevel2X 5 2" xfId="828" xr:uid="{00000000-0005-0000-0000-000022030000}"/>
    <cellStyle name="SAPBEXHLevel3" xfId="829" xr:uid="{00000000-0005-0000-0000-000023030000}"/>
    <cellStyle name="SAPBEXHLevel3 10" xfId="830" xr:uid="{00000000-0005-0000-0000-000024030000}"/>
    <cellStyle name="SAPBEXHLevel3 10 2" xfId="831" xr:uid="{00000000-0005-0000-0000-000025030000}"/>
    <cellStyle name="SAPBEXHLevel3 11" xfId="832" xr:uid="{00000000-0005-0000-0000-000026030000}"/>
    <cellStyle name="SAPBEXHLevel3 11 2" xfId="833" xr:uid="{00000000-0005-0000-0000-000027030000}"/>
    <cellStyle name="SAPBEXHLevel3 2" xfId="834" xr:uid="{00000000-0005-0000-0000-000028030000}"/>
    <cellStyle name="SAPBEXHLevel3 2 2" xfId="835" xr:uid="{00000000-0005-0000-0000-000029030000}"/>
    <cellStyle name="SAPBEXHLevel3 2_ECS Expense LOB Explanation sheet (2)" xfId="836" xr:uid="{00000000-0005-0000-0000-00002A030000}"/>
    <cellStyle name="SAPBEXHLevel3 3" xfId="837" xr:uid="{00000000-0005-0000-0000-00002B030000}"/>
    <cellStyle name="SAPBEXHLevel3 4" xfId="838" xr:uid="{00000000-0005-0000-0000-00002C030000}"/>
    <cellStyle name="SAPBEXHLevel3 5" xfId="839" xr:uid="{00000000-0005-0000-0000-00002D030000}"/>
    <cellStyle name="SAPBEXHLevel3 5 2" xfId="840" xr:uid="{00000000-0005-0000-0000-00002E030000}"/>
    <cellStyle name="SAPBEXHLevel3 6" xfId="841" xr:uid="{00000000-0005-0000-0000-00002F030000}"/>
    <cellStyle name="SAPBEXHLevel3 6 2" xfId="842" xr:uid="{00000000-0005-0000-0000-000030030000}"/>
    <cellStyle name="SAPBEXHLevel3 7" xfId="843" xr:uid="{00000000-0005-0000-0000-000031030000}"/>
    <cellStyle name="SAPBEXHLevel3 7 2" xfId="844" xr:uid="{00000000-0005-0000-0000-000032030000}"/>
    <cellStyle name="SAPBEXHLevel3 8" xfId="845" xr:uid="{00000000-0005-0000-0000-000033030000}"/>
    <cellStyle name="SAPBEXHLevel3 8 2" xfId="846" xr:uid="{00000000-0005-0000-0000-000034030000}"/>
    <cellStyle name="SAPBEXHLevel3 9" xfId="847" xr:uid="{00000000-0005-0000-0000-000035030000}"/>
    <cellStyle name="SAPBEXHLevel3 9 2" xfId="848" xr:uid="{00000000-0005-0000-0000-000036030000}"/>
    <cellStyle name="SAPBEXHLevel3_ECS Capital LOB Explanation sheet (2)" xfId="849" xr:uid="{00000000-0005-0000-0000-000037030000}"/>
    <cellStyle name="SAPBEXHLevel3X" xfId="850" xr:uid="{00000000-0005-0000-0000-000038030000}"/>
    <cellStyle name="SAPBEXHLevel3X 2" xfId="851" xr:uid="{00000000-0005-0000-0000-000039030000}"/>
    <cellStyle name="SAPBEXHLevel3X 2 2" xfId="852" xr:uid="{00000000-0005-0000-0000-00003A030000}"/>
    <cellStyle name="SAPBEXHLevel3X 2 2 2" xfId="853" xr:uid="{00000000-0005-0000-0000-00003B030000}"/>
    <cellStyle name="SAPBEXHLevel3X 2 3" xfId="854" xr:uid="{00000000-0005-0000-0000-00003C030000}"/>
    <cellStyle name="SAPBEXHLevel3X 3" xfId="855" xr:uid="{00000000-0005-0000-0000-00003D030000}"/>
    <cellStyle name="SAPBEXHLevel3X 3 2" xfId="856" xr:uid="{00000000-0005-0000-0000-00003E030000}"/>
    <cellStyle name="SAPBEXHLevel3X 4" xfId="857" xr:uid="{00000000-0005-0000-0000-00003F030000}"/>
    <cellStyle name="SAPBEXHLevel3X 4 2" xfId="858" xr:uid="{00000000-0005-0000-0000-000040030000}"/>
    <cellStyle name="SAPBEXHLevel3X 5" xfId="859" xr:uid="{00000000-0005-0000-0000-000041030000}"/>
    <cellStyle name="SAPBEXHLevel3X 5 2" xfId="860" xr:uid="{00000000-0005-0000-0000-000042030000}"/>
    <cellStyle name="SAPBEXinputData" xfId="861" xr:uid="{00000000-0005-0000-0000-000043030000}"/>
    <cellStyle name="SAPBEXinputData 2" xfId="862" xr:uid="{00000000-0005-0000-0000-000044030000}"/>
    <cellStyle name="SAPBEXinputData 2 2" xfId="863" xr:uid="{00000000-0005-0000-0000-000045030000}"/>
    <cellStyle name="SAPBEXinputData 2 2 2" xfId="864" xr:uid="{00000000-0005-0000-0000-000046030000}"/>
    <cellStyle name="SAPBEXinputData 2 3" xfId="865" xr:uid="{00000000-0005-0000-0000-000047030000}"/>
    <cellStyle name="SAPBEXinputData 3" xfId="866" xr:uid="{00000000-0005-0000-0000-000048030000}"/>
    <cellStyle name="SAPBEXinputData 3 2" xfId="867" xr:uid="{00000000-0005-0000-0000-000049030000}"/>
    <cellStyle name="SAPBEXinputData 3 2 2" xfId="868" xr:uid="{00000000-0005-0000-0000-00004A030000}"/>
    <cellStyle name="SAPBEXinputData 3 3" xfId="869" xr:uid="{00000000-0005-0000-0000-00004B030000}"/>
    <cellStyle name="SAPBEXinputData 4" xfId="870" xr:uid="{00000000-0005-0000-0000-00004C030000}"/>
    <cellStyle name="SAPBEXinputData 4 2" xfId="871" xr:uid="{00000000-0005-0000-0000-00004D030000}"/>
    <cellStyle name="SAPBEXinputData 5" xfId="872" xr:uid="{00000000-0005-0000-0000-00004E030000}"/>
    <cellStyle name="SAPBEXinputData 5 2" xfId="873" xr:uid="{00000000-0005-0000-0000-00004F030000}"/>
    <cellStyle name="SAPBEXinputData 6" xfId="874" xr:uid="{00000000-0005-0000-0000-000050030000}"/>
    <cellStyle name="SAPBEXresData" xfId="875" xr:uid="{00000000-0005-0000-0000-000051030000}"/>
    <cellStyle name="SAPBEXresDataEmph" xfId="876" xr:uid="{00000000-0005-0000-0000-000052030000}"/>
    <cellStyle name="SAPBEXresExc1" xfId="877" xr:uid="{00000000-0005-0000-0000-000053030000}"/>
    <cellStyle name="SAPBEXresExc1 2" xfId="878" xr:uid="{00000000-0005-0000-0000-000054030000}"/>
    <cellStyle name="SAPBEXresExc1 2 2" xfId="879" xr:uid="{00000000-0005-0000-0000-000055030000}"/>
    <cellStyle name="SAPBEXresExc1 2 2 2" xfId="880" xr:uid="{00000000-0005-0000-0000-000056030000}"/>
    <cellStyle name="SAPBEXresExc1 2 2 2 2" xfId="881" xr:uid="{00000000-0005-0000-0000-000057030000}"/>
    <cellStyle name="SAPBEXresExc1 2 2 3" xfId="882" xr:uid="{00000000-0005-0000-0000-000058030000}"/>
    <cellStyle name="SAPBEXresExc1 2 3" xfId="883" xr:uid="{00000000-0005-0000-0000-000059030000}"/>
    <cellStyle name="SAPBEXresExc1 2 3 2" xfId="884" xr:uid="{00000000-0005-0000-0000-00005A030000}"/>
    <cellStyle name="SAPBEXresExc1 2 4" xfId="885" xr:uid="{00000000-0005-0000-0000-00005B030000}"/>
    <cellStyle name="SAPBEXresExc1 2_ECS Expense LOB Explanation sheet (2)" xfId="886" xr:uid="{00000000-0005-0000-0000-00005C030000}"/>
    <cellStyle name="SAPBEXresExc1 3" xfId="887" xr:uid="{00000000-0005-0000-0000-00005D030000}"/>
    <cellStyle name="SAPBEXresExc1 3 2" xfId="888" xr:uid="{00000000-0005-0000-0000-00005E030000}"/>
    <cellStyle name="SAPBEXresExc1 3 2 2" xfId="889" xr:uid="{00000000-0005-0000-0000-00005F030000}"/>
    <cellStyle name="SAPBEXresExc1 3 3" xfId="890" xr:uid="{00000000-0005-0000-0000-000060030000}"/>
    <cellStyle name="SAPBEXresExc1 4" xfId="891" xr:uid="{00000000-0005-0000-0000-000061030000}"/>
    <cellStyle name="SAPBEXresExc1 4 2" xfId="892" xr:uid="{00000000-0005-0000-0000-000062030000}"/>
    <cellStyle name="SAPBEXresExc1 4 2 2" xfId="893" xr:uid="{00000000-0005-0000-0000-000063030000}"/>
    <cellStyle name="SAPBEXresExc1 4 3" xfId="894" xr:uid="{00000000-0005-0000-0000-000064030000}"/>
    <cellStyle name="SAPBEXresExc1 4 3 2" xfId="895" xr:uid="{00000000-0005-0000-0000-000065030000}"/>
    <cellStyle name="SAPBEXresExc1 4 4" xfId="896" xr:uid="{00000000-0005-0000-0000-000066030000}"/>
    <cellStyle name="SAPBEXresExc1Emph" xfId="897" xr:uid="{00000000-0005-0000-0000-000067030000}"/>
    <cellStyle name="SAPBEXresExc1Emph 2" xfId="898" xr:uid="{00000000-0005-0000-0000-000068030000}"/>
    <cellStyle name="SAPBEXresExc1Emph 2 2" xfId="899" xr:uid="{00000000-0005-0000-0000-000069030000}"/>
    <cellStyle name="SAPBEXresExc1Emph 2 2 2" xfId="900" xr:uid="{00000000-0005-0000-0000-00006A030000}"/>
    <cellStyle name="SAPBEXresExc1Emph 2 2 2 2" xfId="901" xr:uid="{00000000-0005-0000-0000-00006B030000}"/>
    <cellStyle name="SAPBEXresExc1Emph 2 2 3" xfId="902" xr:uid="{00000000-0005-0000-0000-00006C030000}"/>
    <cellStyle name="SAPBEXresExc1Emph 2 3" xfId="903" xr:uid="{00000000-0005-0000-0000-00006D030000}"/>
    <cellStyle name="SAPBEXresExc1Emph 2 3 2" xfId="904" xr:uid="{00000000-0005-0000-0000-00006E030000}"/>
    <cellStyle name="SAPBEXresExc1Emph 2 4" xfId="905" xr:uid="{00000000-0005-0000-0000-00006F030000}"/>
    <cellStyle name="SAPBEXresExc1Emph 2_ECS Expense LOB Explanation sheet (2)" xfId="906" xr:uid="{00000000-0005-0000-0000-000070030000}"/>
    <cellStyle name="SAPBEXresExc1Emph 3" xfId="907" xr:uid="{00000000-0005-0000-0000-000071030000}"/>
    <cellStyle name="SAPBEXresExc1Emph 3 2" xfId="908" xr:uid="{00000000-0005-0000-0000-000072030000}"/>
    <cellStyle name="SAPBEXresExc1Emph 3 2 2" xfId="909" xr:uid="{00000000-0005-0000-0000-000073030000}"/>
    <cellStyle name="SAPBEXresExc1Emph 3 3" xfId="910" xr:uid="{00000000-0005-0000-0000-000074030000}"/>
    <cellStyle name="SAPBEXresExc1Emph 4" xfId="911" xr:uid="{00000000-0005-0000-0000-000075030000}"/>
    <cellStyle name="SAPBEXresExc1Emph 4 2" xfId="912" xr:uid="{00000000-0005-0000-0000-000076030000}"/>
    <cellStyle name="SAPBEXresExc1Emph 4 2 2" xfId="913" xr:uid="{00000000-0005-0000-0000-000077030000}"/>
    <cellStyle name="SAPBEXresExc1Emph 4 3" xfId="914" xr:uid="{00000000-0005-0000-0000-000078030000}"/>
    <cellStyle name="SAPBEXresExc1Emph 4 3 2" xfId="915" xr:uid="{00000000-0005-0000-0000-000079030000}"/>
    <cellStyle name="SAPBEXresExc1Emph 4 4" xfId="916" xr:uid="{00000000-0005-0000-0000-00007A030000}"/>
    <cellStyle name="SAPBEXresExc2" xfId="917" xr:uid="{00000000-0005-0000-0000-00007B030000}"/>
    <cellStyle name="SAPBEXresExc2 2" xfId="918" xr:uid="{00000000-0005-0000-0000-00007C030000}"/>
    <cellStyle name="SAPBEXresExc2 2 2" xfId="919" xr:uid="{00000000-0005-0000-0000-00007D030000}"/>
    <cellStyle name="SAPBEXresExc2 2 2 2" xfId="920" xr:uid="{00000000-0005-0000-0000-00007E030000}"/>
    <cellStyle name="SAPBEXresExc2 2 2 2 2" xfId="921" xr:uid="{00000000-0005-0000-0000-00007F030000}"/>
    <cellStyle name="SAPBEXresExc2 2 2 3" xfId="922" xr:uid="{00000000-0005-0000-0000-000080030000}"/>
    <cellStyle name="SAPBEXresExc2 2 3" xfId="923" xr:uid="{00000000-0005-0000-0000-000081030000}"/>
    <cellStyle name="SAPBEXresExc2 2 3 2" xfId="924" xr:uid="{00000000-0005-0000-0000-000082030000}"/>
    <cellStyle name="SAPBEXresExc2 2 4" xfId="925" xr:uid="{00000000-0005-0000-0000-000083030000}"/>
    <cellStyle name="SAPBEXresExc2 2_ECS Expense LOB Explanation sheet (2)" xfId="926" xr:uid="{00000000-0005-0000-0000-000084030000}"/>
    <cellStyle name="SAPBEXresExc2 3" xfId="927" xr:uid="{00000000-0005-0000-0000-000085030000}"/>
    <cellStyle name="SAPBEXresExc2 3 2" xfId="928" xr:uid="{00000000-0005-0000-0000-000086030000}"/>
    <cellStyle name="SAPBEXresExc2 3 2 2" xfId="929" xr:uid="{00000000-0005-0000-0000-000087030000}"/>
    <cellStyle name="SAPBEXresExc2 3 3" xfId="930" xr:uid="{00000000-0005-0000-0000-000088030000}"/>
    <cellStyle name="SAPBEXresExc2 4" xfId="931" xr:uid="{00000000-0005-0000-0000-000089030000}"/>
    <cellStyle name="SAPBEXresExc2 4 2" xfId="932" xr:uid="{00000000-0005-0000-0000-00008A030000}"/>
    <cellStyle name="SAPBEXresExc2 4 2 2" xfId="933" xr:uid="{00000000-0005-0000-0000-00008B030000}"/>
    <cellStyle name="SAPBEXresExc2 4 3" xfId="934" xr:uid="{00000000-0005-0000-0000-00008C030000}"/>
    <cellStyle name="SAPBEXresExc2 4 3 2" xfId="935" xr:uid="{00000000-0005-0000-0000-00008D030000}"/>
    <cellStyle name="SAPBEXresExc2 4 4" xfId="936" xr:uid="{00000000-0005-0000-0000-00008E030000}"/>
    <cellStyle name="SAPBEXresExc2Emph" xfId="937" xr:uid="{00000000-0005-0000-0000-00008F030000}"/>
    <cellStyle name="SAPBEXresExc2Emph 2" xfId="938" xr:uid="{00000000-0005-0000-0000-000090030000}"/>
    <cellStyle name="SAPBEXresExc2Emph 2 2" xfId="939" xr:uid="{00000000-0005-0000-0000-000091030000}"/>
    <cellStyle name="SAPBEXresExc2Emph 2 2 2" xfId="940" xr:uid="{00000000-0005-0000-0000-000092030000}"/>
    <cellStyle name="SAPBEXresExc2Emph 2 2 2 2" xfId="941" xr:uid="{00000000-0005-0000-0000-000093030000}"/>
    <cellStyle name="SAPBEXresExc2Emph 2 2 3" xfId="942" xr:uid="{00000000-0005-0000-0000-000094030000}"/>
    <cellStyle name="SAPBEXresExc2Emph 2 3" xfId="943" xr:uid="{00000000-0005-0000-0000-000095030000}"/>
    <cellStyle name="SAPBEXresExc2Emph 2 3 2" xfId="944" xr:uid="{00000000-0005-0000-0000-000096030000}"/>
    <cellStyle name="SAPBEXresExc2Emph 2 4" xfId="945" xr:uid="{00000000-0005-0000-0000-000097030000}"/>
    <cellStyle name="SAPBEXresExc2Emph 2_ECS Expense LOB Explanation sheet (2)" xfId="946" xr:uid="{00000000-0005-0000-0000-000098030000}"/>
    <cellStyle name="SAPBEXresExc2Emph 3" xfId="947" xr:uid="{00000000-0005-0000-0000-000099030000}"/>
    <cellStyle name="SAPBEXresExc2Emph 3 2" xfId="948" xr:uid="{00000000-0005-0000-0000-00009A030000}"/>
    <cellStyle name="SAPBEXresExc2Emph 3 2 2" xfId="949" xr:uid="{00000000-0005-0000-0000-00009B030000}"/>
    <cellStyle name="SAPBEXresExc2Emph 3 3" xfId="950" xr:uid="{00000000-0005-0000-0000-00009C030000}"/>
    <cellStyle name="SAPBEXresExc2Emph 4" xfId="951" xr:uid="{00000000-0005-0000-0000-00009D030000}"/>
    <cellStyle name="SAPBEXresExc2Emph 4 2" xfId="952" xr:uid="{00000000-0005-0000-0000-00009E030000}"/>
    <cellStyle name="SAPBEXresExc2Emph 4 2 2" xfId="953" xr:uid="{00000000-0005-0000-0000-00009F030000}"/>
    <cellStyle name="SAPBEXresExc2Emph 4 3" xfId="954" xr:uid="{00000000-0005-0000-0000-0000A0030000}"/>
    <cellStyle name="SAPBEXresExc2Emph 4 3 2" xfId="955" xr:uid="{00000000-0005-0000-0000-0000A1030000}"/>
    <cellStyle name="SAPBEXresExc2Emph 4 4" xfId="956" xr:uid="{00000000-0005-0000-0000-0000A2030000}"/>
    <cellStyle name="SAPBEXresItem" xfId="957" xr:uid="{00000000-0005-0000-0000-0000A3030000}"/>
    <cellStyle name="SAPBEXresItem 2" xfId="958" xr:uid="{00000000-0005-0000-0000-0000A4030000}"/>
    <cellStyle name="SAPBEXresItem_ECS Capital LOB Explanation sheet (2)" xfId="959" xr:uid="{00000000-0005-0000-0000-0000A5030000}"/>
    <cellStyle name="SAPBEXresItemX" xfId="960" xr:uid="{00000000-0005-0000-0000-0000A6030000}"/>
    <cellStyle name="SAPBEXRow_Headings_SA" xfId="961" xr:uid="{00000000-0005-0000-0000-0000A7030000}"/>
    <cellStyle name="SAPBEXRowResults_SA" xfId="962" xr:uid="{00000000-0005-0000-0000-0000A8030000}"/>
    <cellStyle name="SAPBEXstdData" xfId="7" xr:uid="{00000000-0005-0000-0000-0000A9030000}"/>
    <cellStyle name="SAPBEXstdData 2" xfId="963" xr:uid="{00000000-0005-0000-0000-0000AA030000}"/>
    <cellStyle name="SAPBEXstdData 2 2" xfId="964" xr:uid="{00000000-0005-0000-0000-0000AB030000}"/>
    <cellStyle name="SAPBEXstdData 2_ECS Expense LOB Explanation sheet (2)" xfId="965" xr:uid="{00000000-0005-0000-0000-0000AC030000}"/>
    <cellStyle name="SAPBEXstdData 3" xfId="966" xr:uid="{00000000-0005-0000-0000-0000AD030000}"/>
    <cellStyle name="SAPBEXstdData 4" xfId="967" xr:uid="{00000000-0005-0000-0000-0000AE030000}"/>
    <cellStyle name="SAPBEXstdData 5" xfId="968" xr:uid="{00000000-0005-0000-0000-0000AF030000}"/>
    <cellStyle name="SAPBEXstdData_ECS Capital LOB Explanation sheet (2)" xfId="969" xr:uid="{00000000-0005-0000-0000-0000B0030000}"/>
    <cellStyle name="SAPBEXstdDataEmph" xfId="970" xr:uid="{00000000-0005-0000-0000-0000B1030000}"/>
    <cellStyle name="SAPBEXstdDataEmph 2" xfId="971" xr:uid="{00000000-0005-0000-0000-0000B2030000}"/>
    <cellStyle name="SAPBEXstdDataEmph 3" xfId="972" xr:uid="{00000000-0005-0000-0000-0000B3030000}"/>
    <cellStyle name="SAPBEXstdDataEmph 4" xfId="973" xr:uid="{00000000-0005-0000-0000-0000B4030000}"/>
    <cellStyle name="SAPBEXstdExc1" xfId="974" xr:uid="{00000000-0005-0000-0000-0000B5030000}"/>
    <cellStyle name="SAPBEXstdExc1 2" xfId="975" xr:uid="{00000000-0005-0000-0000-0000B6030000}"/>
    <cellStyle name="SAPBEXstdExc1 2 2" xfId="976" xr:uid="{00000000-0005-0000-0000-0000B7030000}"/>
    <cellStyle name="SAPBEXstdExc1 2 2 2" xfId="977" xr:uid="{00000000-0005-0000-0000-0000B8030000}"/>
    <cellStyle name="SAPBEXstdExc1 2 2 2 2" xfId="978" xr:uid="{00000000-0005-0000-0000-0000B9030000}"/>
    <cellStyle name="SAPBEXstdExc1 2 2 3" xfId="979" xr:uid="{00000000-0005-0000-0000-0000BA030000}"/>
    <cellStyle name="SAPBEXstdExc1 2 3" xfId="980" xr:uid="{00000000-0005-0000-0000-0000BB030000}"/>
    <cellStyle name="SAPBEXstdExc1 2 3 2" xfId="981" xr:uid="{00000000-0005-0000-0000-0000BC030000}"/>
    <cellStyle name="SAPBEXstdExc1 2 4" xfId="982" xr:uid="{00000000-0005-0000-0000-0000BD030000}"/>
    <cellStyle name="SAPBEXstdExc1 2_ECS Expense LOB Explanation sheet (2)" xfId="983" xr:uid="{00000000-0005-0000-0000-0000BE030000}"/>
    <cellStyle name="SAPBEXstdExc1 3" xfId="984" xr:uid="{00000000-0005-0000-0000-0000BF030000}"/>
    <cellStyle name="SAPBEXstdExc1 3 2" xfId="985" xr:uid="{00000000-0005-0000-0000-0000C0030000}"/>
    <cellStyle name="SAPBEXstdExc1 3 2 2" xfId="986" xr:uid="{00000000-0005-0000-0000-0000C1030000}"/>
    <cellStyle name="SAPBEXstdExc1 3 3" xfId="987" xr:uid="{00000000-0005-0000-0000-0000C2030000}"/>
    <cellStyle name="SAPBEXstdExc1 4" xfId="988" xr:uid="{00000000-0005-0000-0000-0000C3030000}"/>
    <cellStyle name="SAPBEXstdExc1 4 2" xfId="989" xr:uid="{00000000-0005-0000-0000-0000C4030000}"/>
    <cellStyle name="SAPBEXstdExc1 4 2 2" xfId="990" xr:uid="{00000000-0005-0000-0000-0000C5030000}"/>
    <cellStyle name="SAPBEXstdExc1 4 3" xfId="991" xr:uid="{00000000-0005-0000-0000-0000C6030000}"/>
    <cellStyle name="SAPBEXstdExc1 4 3 2" xfId="992" xr:uid="{00000000-0005-0000-0000-0000C7030000}"/>
    <cellStyle name="SAPBEXstdExc1 4 4" xfId="993" xr:uid="{00000000-0005-0000-0000-0000C8030000}"/>
    <cellStyle name="SAPBEXstdExc1Emph" xfId="994" xr:uid="{00000000-0005-0000-0000-0000C9030000}"/>
    <cellStyle name="SAPBEXstdExc1Emph 2" xfId="995" xr:uid="{00000000-0005-0000-0000-0000CA030000}"/>
    <cellStyle name="SAPBEXstdExc1Emph 2 2" xfId="996" xr:uid="{00000000-0005-0000-0000-0000CB030000}"/>
    <cellStyle name="SAPBEXstdExc1Emph 2 2 2" xfId="997" xr:uid="{00000000-0005-0000-0000-0000CC030000}"/>
    <cellStyle name="SAPBEXstdExc1Emph 2 2 2 2" xfId="998" xr:uid="{00000000-0005-0000-0000-0000CD030000}"/>
    <cellStyle name="SAPBEXstdExc1Emph 2 2 3" xfId="999" xr:uid="{00000000-0005-0000-0000-0000CE030000}"/>
    <cellStyle name="SAPBEXstdExc1Emph 2 3" xfId="1000" xr:uid="{00000000-0005-0000-0000-0000CF030000}"/>
    <cellStyle name="SAPBEXstdExc1Emph 2 3 2" xfId="1001" xr:uid="{00000000-0005-0000-0000-0000D0030000}"/>
    <cellStyle name="SAPBEXstdExc1Emph 2 4" xfId="1002" xr:uid="{00000000-0005-0000-0000-0000D1030000}"/>
    <cellStyle name="SAPBEXstdExc1Emph 2_ECS Expense LOB Explanation sheet (2)" xfId="1003" xr:uid="{00000000-0005-0000-0000-0000D2030000}"/>
    <cellStyle name="SAPBEXstdExc1Emph 3" xfId="1004" xr:uid="{00000000-0005-0000-0000-0000D3030000}"/>
    <cellStyle name="SAPBEXstdExc1Emph 3 2" xfId="1005" xr:uid="{00000000-0005-0000-0000-0000D4030000}"/>
    <cellStyle name="SAPBEXstdExc1Emph 3 2 2" xfId="1006" xr:uid="{00000000-0005-0000-0000-0000D5030000}"/>
    <cellStyle name="SAPBEXstdExc1Emph 3 3" xfId="1007" xr:uid="{00000000-0005-0000-0000-0000D6030000}"/>
    <cellStyle name="SAPBEXstdExc1Emph 4" xfId="1008" xr:uid="{00000000-0005-0000-0000-0000D7030000}"/>
    <cellStyle name="SAPBEXstdExc1Emph 4 2" xfId="1009" xr:uid="{00000000-0005-0000-0000-0000D8030000}"/>
    <cellStyle name="SAPBEXstdExc1Emph 4 2 2" xfId="1010" xr:uid="{00000000-0005-0000-0000-0000D9030000}"/>
    <cellStyle name="SAPBEXstdExc1Emph 4 3" xfId="1011" xr:uid="{00000000-0005-0000-0000-0000DA030000}"/>
    <cellStyle name="SAPBEXstdExc1Emph 4 3 2" xfId="1012" xr:uid="{00000000-0005-0000-0000-0000DB030000}"/>
    <cellStyle name="SAPBEXstdExc1Emph 4 4" xfId="1013" xr:uid="{00000000-0005-0000-0000-0000DC030000}"/>
    <cellStyle name="SAPBEXstdExc2" xfId="1014" xr:uid="{00000000-0005-0000-0000-0000DD030000}"/>
    <cellStyle name="SAPBEXstdExc2 2" xfId="1015" xr:uid="{00000000-0005-0000-0000-0000DE030000}"/>
    <cellStyle name="SAPBEXstdExc2 2 2" xfId="1016" xr:uid="{00000000-0005-0000-0000-0000DF030000}"/>
    <cellStyle name="SAPBEXstdExc2 2 2 2" xfId="1017" xr:uid="{00000000-0005-0000-0000-0000E0030000}"/>
    <cellStyle name="SAPBEXstdExc2 2 2 2 2" xfId="1018" xr:uid="{00000000-0005-0000-0000-0000E1030000}"/>
    <cellStyle name="SAPBEXstdExc2 2 2 3" xfId="1019" xr:uid="{00000000-0005-0000-0000-0000E2030000}"/>
    <cellStyle name="SAPBEXstdExc2 2 3" xfId="1020" xr:uid="{00000000-0005-0000-0000-0000E3030000}"/>
    <cellStyle name="SAPBEXstdExc2 2 3 2" xfId="1021" xr:uid="{00000000-0005-0000-0000-0000E4030000}"/>
    <cellStyle name="SAPBEXstdExc2 2 4" xfId="1022" xr:uid="{00000000-0005-0000-0000-0000E5030000}"/>
    <cellStyle name="SAPBEXstdExc2 2_ECS Expense LOB Explanation sheet (2)" xfId="1023" xr:uid="{00000000-0005-0000-0000-0000E6030000}"/>
    <cellStyle name="SAPBEXstdExc2 3" xfId="1024" xr:uid="{00000000-0005-0000-0000-0000E7030000}"/>
    <cellStyle name="SAPBEXstdExc2 3 2" xfId="1025" xr:uid="{00000000-0005-0000-0000-0000E8030000}"/>
    <cellStyle name="SAPBEXstdExc2 3 2 2" xfId="1026" xr:uid="{00000000-0005-0000-0000-0000E9030000}"/>
    <cellStyle name="SAPBEXstdExc2 3 3" xfId="1027" xr:uid="{00000000-0005-0000-0000-0000EA030000}"/>
    <cellStyle name="SAPBEXstdExc2 4" xfId="1028" xr:uid="{00000000-0005-0000-0000-0000EB030000}"/>
    <cellStyle name="SAPBEXstdExc2 4 2" xfId="1029" xr:uid="{00000000-0005-0000-0000-0000EC030000}"/>
    <cellStyle name="SAPBEXstdExc2 4 2 2" xfId="1030" xr:uid="{00000000-0005-0000-0000-0000ED030000}"/>
    <cellStyle name="SAPBEXstdExc2 4 3" xfId="1031" xr:uid="{00000000-0005-0000-0000-0000EE030000}"/>
    <cellStyle name="SAPBEXstdExc2 4 3 2" xfId="1032" xr:uid="{00000000-0005-0000-0000-0000EF030000}"/>
    <cellStyle name="SAPBEXstdExc2 4 4" xfId="1033" xr:uid="{00000000-0005-0000-0000-0000F0030000}"/>
    <cellStyle name="SAPBEXstdExc2Emph" xfId="1034" xr:uid="{00000000-0005-0000-0000-0000F1030000}"/>
    <cellStyle name="SAPBEXstdExc2Emph 2" xfId="1035" xr:uid="{00000000-0005-0000-0000-0000F2030000}"/>
    <cellStyle name="SAPBEXstdExc2Emph 2 2" xfId="1036" xr:uid="{00000000-0005-0000-0000-0000F3030000}"/>
    <cellStyle name="SAPBEXstdExc2Emph 2 2 2" xfId="1037" xr:uid="{00000000-0005-0000-0000-0000F4030000}"/>
    <cellStyle name="SAPBEXstdExc2Emph 2 2 2 2" xfId="1038" xr:uid="{00000000-0005-0000-0000-0000F5030000}"/>
    <cellStyle name="SAPBEXstdExc2Emph 2 2 3" xfId="1039" xr:uid="{00000000-0005-0000-0000-0000F6030000}"/>
    <cellStyle name="SAPBEXstdExc2Emph 2 3" xfId="1040" xr:uid="{00000000-0005-0000-0000-0000F7030000}"/>
    <cellStyle name="SAPBEXstdExc2Emph 2 3 2" xfId="1041" xr:uid="{00000000-0005-0000-0000-0000F8030000}"/>
    <cellStyle name="SAPBEXstdExc2Emph 2 4" xfId="1042" xr:uid="{00000000-0005-0000-0000-0000F9030000}"/>
    <cellStyle name="SAPBEXstdExc2Emph 2_ECS Expense LOB Explanation sheet (2)" xfId="1043" xr:uid="{00000000-0005-0000-0000-0000FA030000}"/>
    <cellStyle name="SAPBEXstdExc2Emph 3" xfId="1044" xr:uid="{00000000-0005-0000-0000-0000FB030000}"/>
    <cellStyle name="SAPBEXstdExc2Emph 3 2" xfId="1045" xr:uid="{00000000-0005-0000-0000-0000FC030000}"/>
    <cellStyle name="SAPBEXstdExc2Emph 3 2 2" xfId="1046" xr:uid="{00000000-0005-0000-0000-0000FD030000}"/>
    <cellStyle name="SAPBEXstdExc2Emph 3 3" xfId="1047" xr:uid="{00000000-0005-0000-0000-0000FE030000}"/>
    <cellStyle name="SAPBEXstdExc2Emph 4" xfId="1048" xr:uid="{00000000-0005-0000-0000-0000FF030000}"/>
    <cellStyle name="SAPBEXstdExc2Emph 4 2" xfId="1049" xr:uid="{00000000-0005-0000-0000-000000040000}"/>
    <cellStyle name="SAPBEXstdExc2Emph 4 2 2" xfId="1050" xr:uid="{00000000-0005-0000-0000-000001040000}"/>
    <cellStyle name="SAPBEXstdExc2Emph 4 3" xfId="1051" xr:uid="{00000000-0005-0000-0000-000002040000}"/>
    <cellStyle name="SAPBEXstdExc2Emph 4 3 2" xfId="1052" xr:uid="{00000000-0005-0000-0000-000003040000}"/>
    <cellStyle name="SAPBEXstdExc2Emph 4 4" xfId="1053" xr:uid="{00000000-0005-0000-0000-000004040000}"/>
    <cellStyle name="SAPBEXstdItem" xfId="8" xr:uid="{00000000-0005-0000-0000-000005040000}"/>
    <cellStyle name="SAPBEXstdItem 2" xfId="1054" xr:uid="{00000000-0005-0000-0000-000006040000}"/>
    <cellStyle name="SAPBEXstdItem 2 2" xfId="1055" xr:uid="{00000000-0005-0000-0000-000007040000}"/>
    <cellStyle name="SAPBEXstdItem 2_ECS Expense LOB Explanation sheet (2)" xfId="1056" xr:uid="{00000000-0005-0000-0000-000008040000}"/>
    <cellStyle name="SAPBEXstdItem 3" xfId="1057" xr:uid="{00000000-0005-0000-0000-000009040000}"/>
    <cellStyle name="SAPBEXstdItem 4" xfId="1058" xr:uid="{00000000-0005-0000-0000-00000A040000}"/>
    <cellStyle name="SAPBEXstdItem 5" xfId="1059" xr:uid="{00000000-0005-0000-0000-00000B040000}"/>
    <cellStyle name="SAPBEXstdItem_ECS Capital LOB Explanation sheet (2)" xfId="1060" xr:uid="{00000000-0005-0000-0000-00000C040000}"/>
    <cellStyle name="SAPBEXstdItemX" xfId="9" xr:uid="{00000000-0005-0000-0000-00000D040000}"/>
    <cellStyle name="SAPBEXstdItemX 2" xfId="1061" xr:uid="{00000000-0005-0000-0000-00000E040000}"/>
    <cellStyle name="SAPBEXstdItemX 3" xfId="1062" xr:uid="{00000000-0005-0000-0000-00000F040000}"/>
    <cellStyle name="SAPBEXstdItemX 4" xfId="1063" xr:uid="{00000000-0005-0000-0000-000010040000}"/>
    <cellStyle name="SAPBEXsubData" xfId="1064" xr:uid="{00000000-0005-0000-0000-000011040000}"/>
    <cellStyle name="SAPBEXsubData 2" xfId="1065" xr:uid="{00000000-0005-0000-0000-000012040000}"/>
    <cellStyle name="SAPBEXsubData 2 2" xfId="1066" xr:uid="{00000000-0005-0000-0000-000013040000}"/>
    <cellStyle name="SAPBEXsubData 2 2 2" xfId="1067" xr:uid="{00000000-0005-0000-0000-000014040000}"/>
    <cellStyle name="SAPBEXsubData 2 2 2 2" xfId="1068" xr:uid="{00000000-0005-0000-0000-000015040000}"/>
    <cellStyle name="SAPBEXsubData 2 2 3" xfId="1069" xr:uid="{00000000-0005-0000-0000-000016040000}"/>
    <cellStyle name="SAPBEXsubData 2 3" xfId="1070" xr:uid="{00000000-0005-0000-0000-000017040000}"/>
    <cellStyle name="SAPBEXsubData 2 3 2" xfId="1071" xr:uid="{00000000-0005-0000-0000-000018040000}"/>
    <cellStyle name="SAPBEXsubData 2 4" xfId="1072" xr:uid="{00000000-0005-0000-0000-000019040000}"/>
    <cellStyle name="SAPBEXsubData 2_ECS Expense LOB Explanation sheet (2)" xfId="1073" xr:uid="{00000000-0005-0000-0000-00001A040000}"/>
    <cellStyle name="SAPBEXsubData 3" xfId="1074" xr:uid="{00000000-0005-0000-0000-00001B040000}"/>
    <cellStyle name="SAPBEXsubData 3 2" xfId="1075" xr:uid="{00000000-0005-0000-0000-00001C040000}"/>
    <cellStyle name="SAPBEXsubData 3 2 2" xfId="1076" xr:uid="{00000000-0005-0000-0000-00001D040000}"/>
    <cellStyle name="SAPBEXsubData 3 3" xfId="1077" xr:uid="{00000000-0005-0000-0000-00001E040000}"/>
    <cellStyle name="SAPBEXsubData 4" xfId="1078" xr:uid="{00000000-0005-0000-0000-00001F040000}"/>
    <cellStyle name="SAPBEXsubData 4 2" xfId="1079" xr:uid="{00000000-0005-0000-0000-000020040000}"/>
    <cellStyle name="SAPBEXsubData 4 2 2" xfId="1080" xr:uid="{00000000-0005-0000-0000-000021040000}"/>
    <cellStyle name="SAPBEXsubData 4 3" xfId="1081" xr:uid="{00000000-0005-0000-0000-000022040000}"/>
    <cellStyle name="SAPBEXsubData 4 3 2" xfId="1082" xr:uid="{00000000-0005-0000-0000-000023040000}"/>
    <cellStyle name="SAPBEXsubData 4 4" xfId="1083" xr:uid="{00000000-0005-0000-0000-000024040000}"/>
    <cellStyle name="SAPBEXsubDataEmph" xfId="1084" xr:uid="{00000000-0005-0000-0000-000025040000}"/>
    <cellStyle name="SAPBEXsubDataEmph 2" xfId="1085" xr:uid="{00000000-0005-0000-0000-000026040000}"/>
    <cellStyle name="SAPBEXsubDataEmph 2 2" xfId="1086" xr:uid="{00000000-0005-0000-0000-000027040000}"/>
    <cellStyle name="SAPBEXsubDataEmph 2 2 2" xfId="1087" xr:uid="{00000000-0005-0000-0000-000028040000}"/>
    <cellStyle name="SAPBEXsubDataEmph 2 2 2 2" xfId="1088" xr:uid="{00000000-0005-0000-0000-000029040000}"/>
    <cellStyle name="SAPBEXsubDataEmph 2 2 3" xfId="1089" xr:uid="{00000000-0005-0000-0000-00002A040000}"/>
    <cellStyle name="SAPBEXsubDataEmph 2 3" xfId="1090" xr:uid="{00000000-0005-0000-0000-00002B040000}"/>
    <cellStyle name="SAPBEXsubDataEmph 2 3 2" xfId="1091" xr:uid="{00000000-0005-0000-0000-00002C040000}"/>
    <cellStyle name="SAPBEXsubDataEmph 2 4" xfId="1092" xr:uid="{00000000-0005-0000-0000-00002D040000}"/>
    <cellStyle name="SAPBEXsubDataEmph 2_ECS Expense LOB Explanation sheet (2)" xfId="1093" xr:uid="{00000000-0005-0000-0000-00002E040000}"/>
    <cellStyle name="SAPBEXsubDataEmph 3" xfId="1094" xr:uid="{00000000-0005-0000-0000-00002F040000}"/>
    <cellStyle name="SAPBEXsubDataEmph 3 2" xfId="1095" xr:uid="{00000000-0005-0000-0000-000030040000}"/>
    <cellStyle name="SAPBEXsubDataEmph 3 2 2" xfId="1096" xr:uid="{00000000-0005-0000-0000-000031040000}"/>
    <cellStyle name="SAPBEXsubDataEmph 3 3" xfId="1097" xr:uid="{00000000-0005-0000-0000-000032040000}"/>
    <cellStyle name="SAPBEXsubDataEmph 4" xfId="1098" xr:uid="{00000000-0005-0000-0000-000033040000}"/>
    <cellStyle name="SAPBEXsubDataEmph 4 2" xfId="1099" xr:uid="{00000000-0005-0000-0000-000034040000}"/>
    <cellStyle name="SAPBEXsubDataEmph 4 2 2" xfId="1100" xr:uid="{00000000-0005-0000-0000-000035040000}"/>
    <cellStyle name="SAPBEXsubDataEmph 4 3" xfId="1101" xr:uid="{00000000-0005-0000-0000-000036040000}"/>
    <cellStyle name="SAPBEXsubDataEmph 4 3 2" xfId="1102" xr:uid="{00000000-0005-0000-0000-000037040000}"/>
    <cellStyle name="SAPBEXsubDataEmph 4 4" xfId="1103" xr:uid="{00000000-0005-0000-0000-000038040000}"/>
    <cellStyle name="SAPBEXsubExc1" xfId="1104" xr:uid="{00000000-0005-0000-0000-000039040000}"/>
    <cellStyle name="SAPBEXsubExc1 2" xfId="1105" xr:uid="{00000000-0005-0000-0000-00003A040000}"/>
    <cellStyle name="SAPBEXsubExc1 2 2" xfId="1106" xr:uid="{00000000-0005-0000-0000-00003B040000}"/>
    <cellStyle name="SAPBEXsubExc1 2 2 2" xfId="1107" xr:uid="{00000000-0005-0000-0000-00003C040000}"/>
    <cellStyle name="SAPBEXsubExc1 2 2 2 2" xfId="1108" xr:uid="{00000000-0005-0000-0000-00003D040000}"/>
    <cellStyle name="SAPBEXsubExc1 2 2 3" xfId="1109" xr:uid="{00000000-0005-0000-0000-00003E040000}"/>
    <cellStyle name="SAPBEXsubExc1 2 3" xfId="1110" xr:uid="{00000000-0005-0000-0000-00003F040000}"/>
    <cellStyle name="SAPBEXsubExc1 2 3 2" xfId="1111" xr:uid="{00000000-0005-0000-0000-000040040000}"/>
    <cellStyle name="SAPBEXsubExc1 2 4" xfId="1112" xr:uid="{00000000-0005-0000-0000-000041040000}"/>
    <cellStyle name="SAPBEXsubExc1 2_ECS Expense LOB Explanation sheet (2)" xfId="1113" xr:uid="{00000000-0005-0000-0000-000042040000}"/>
    <cellStyle name="SAPBEXsubExc1 3" xfId="1114" xr:uid="{00000000-0005-0000-0000-000043040000}"/>
    <cellStyle name="SAPBEXsubExc1 3 2" xfId="1115" xr:uid="{00000000-0005-0000-0000-000044040000}"/>
    <cellStyle name="SAPBEXsubExc1 3 2 2" xfId="1116" xr:uid="{00000000-0005-0000-0000-000045040000}"/>
    <cellStyle name="SAPBEXsubExc1 3 3" xfId="1117" xr:uid="{00000000-0005-0000-0000-000046040000}"/>
    <cellStyle name="SAPBEXsubExc1 4" xfId="1118" xr:uid="{00000000-0005-0000-0000-000047040000}"/>
    <cellStyle name="SAPBEXsubExc1 4 2" xfId="1119" xr:uid="{00000000-0005-0000-0000-000048040000}"/>
    <cellStyle name="SAPBEXsubExc1 4 2 2" xfId="1120" xr:uid="{00000000-0005-0000-0000-000049040000}"/>
    <cellStyle name="SAPBEXsubExc1 4 3" xfId="1121" xr:uid="{00000000-0005-0000-0000-00004A040000}"/>
    <cellStyle name="SAPBEXsubExc1 4 3 2" xfId="1122" xr:uid="{00000000-0005-0000-0000-00004B040000}"/>
    <cellStyle name="SAPBEXsubExc1 4 4" xfId="1123" xr:uid="{00000000-0005-0000-0000-00004C040000}"/>
    <cellStyle name="SAPBEXsubExc1Emph" xfId="1124" xr:uid="{00000000-0005-0000-0000-00004D040000}"/>
    <cellStyle name="SAPBEXsubExc1Emph 2" xfId="1125" xr:uid="{00000000-0005-0000-0000-00004E040000}"/>
    <cellStyle name="SAPBEXsubExc1Emph 2 2" xfId="1126" xr:uid="{00000000-0005-0000-0000-00004F040000}"/>
    <cellStyle name="SAPBEXsubExc1Emph 2 2 2" xfId="1127" xr:uid="{00000000-0005-0000-0000-000050040000}"/>
    <cellStyle name="SAPBEXsubExc1Emph 2 2 2 2" xfId="1128" xr:uid="{00000000-0005-0000-0000-000051040000}"/>
    <cellStyle name="SAPBEXsubExc1Emph 2 2 3" xfId="1129" xr:uid="{00000000-0005-0000-0000-000052040000}"/>
    <cellStyle name="SAPBEXsubExc1Emph 2 3" xfId="1130" xr:uid="{00000000-0005-0000-0000-000053040000}"/>
    <cellStyle name="SAPBEXsubExc1Emph 2 3 2" xfId="1131" xr:uid="{00000000-0005-0000-0000-000054040000}"/>
    <cellStyle name="SAPBEXsubExc1Emph 2 4" xfId="1132" xr:uid="{00000000-0005-0000-0000-000055040000}"/>
    <cellStyle name="SAPBEXsubExc1Emph 2_ECS Expense LOB Explanation sheet (2)" xfId="1133" xr:uid="{00000000-0005-0000-0000-000056040000}"/>
    <cellStyle name="SAPBEXsubExc1Emph 3" xfId="1134" xr:uid="{00000000-0005-0000-0000-000057040000}"/>
    <cellStyle name="SAPBEXsubExc1Emph 3 2" xfId="1135" xr:uid="{00000000-0005-0000-0000-000058040000}"/>
    <cellStyle name="SAPBEXsubExc1Emph 3 2 2" xfId="1136" xr:uid="{00000000-0005-0000-0000-000059040000}"/>
    <cellStyle name="SAPBEXsubExc1Emph 3 3" xfId="1137" xr:uid="{00000000-0005-0000-0000-00005A040000}"/>
    <cellStyle name="SAPBEXsubExc1Emph 4" xfId="1138" xr:uid="{00000000-0005-0000-0000-00005B040000}"/>
    <cellStyle name="SAPBEXsubExc1Emph 4 2" xfId="1139" xr:uid="{00000000-0005-0000-0000-00005C040000}"/>
    <cellStyle name="SAPBEXsubExc1Emph 4 2 2" xfId="1140" xr:uid="{00000000-0005-0000-0000-00005D040000}"/>
    <cellStyle name="SAPBEXsubExc1Emph 4 3" xfId="1141" xr:uid="{00000000-0005-0000-0000-00005E040000}"/>
    <cellStyle name="SAPBEXsubExc1Emph 4 3 2" xfId="1142" xr:uid="{00000000-0005-0000-0000-00005F040000}"/>
    <cellStyle name="SAPBEXsubExc1Emph 4 4" xfId="1143" xr:uid="{00000000-0005-0000-0000-000060040000}"/>
    <cellStyle name="SAPBEXsubExc2" xfId="1144" xr:uid="{00000000-0005-0000-0000-000061040000}"/>
    <cellStyle name="SAPBEXsubExc2 2" xfId="1145" xr:uid="{00000000-0005-0000-0000-000062040000}"/>
    <cellStyle name="SAPBEXsubExc2 2 2" xfId="1146" xr:uid="{00000000-0005-0000-0000-000063040000}"/>
    <cellStyle name="SAPBEXsubExc2 2 2 2" xfId="1147" xr:uid="{00000000-0005-0000-0000-000064040000}"/>
    <cellStyle name="SAPBEXsubExc2 2 2 2 2" xfId="1148" xr:uid="{00000000-0005-0000-0000-000065040000}"/>
    <cellStyle name="SAPBEXsubExc2 2 2 3" xfId="1149" xr:uid="{00000000-0005-0000-0000-000066040000}"/>
    <cellStyle name="SAPBEXsubExc2 2 3" xfId="1150" xr:uid="{00000000-0005-0000-0000-000067040000}"/>
    <cellStyle name="SAPBEXsubExc2 2 3 2" xfId="1151" xr:uid="{00000000-0005-0000-0000-000068040000}"/>
    <cellStyle name="SAPBEXsubExc2 2 4" xfId="1152" xr:uid="{00000000-0005-0000-0000-000069040000}"/>
    <cellStyle name="SAPBEXsubExc2 2_ECS Expense LOB Explanation sheet (2)" xfId="1153" xr:uid="{00000000-0005-0000-0000-00006A040000}"/>
    <cellStyle name="SAPBEXsubExc2 3" xfId="1154" xr:uid="{00000000-0005-0000-0000-00006B040000}"/>
    <cellStyle name="SAPBEXsubExc2 3 2" xfId="1155" xr:uid="{00000000-0005-0000-0000-00006C040000}"/>
    <cellStyle name="SAPBEXsubExc2 3 2 2" xfId="1156" xr:uid="{00000000-0005-0000-0000-00006D040000}"/>
    <cellStyle name="SAPBEXsubExc2 3 3" xfId="1157" xr:uid="{00000000-0005-0000-0000-00006E040000}"/>
    <cellStyle name="SAPBEXsubExc2 4" xfId="1158" xr:uid="{00000000-0005-0000-0000-00006F040000}"/>
    <cellStyle name="SAPBEXsubExc2 4 2" xfId="1159" xr:uid="{00000000-0005-0000-0000-000070040000}"/>
    <cellStyle name="SAPBEXsubExc2 4 2 2" xfId="1160" xr:uid="{00000000-0005-0000-0000-000071040000}"/>
    <cellStyle name="SAPBEXsubExc2 4 3" xfId="1161" xr:uid="{00000000-0005-0000-0000-000072040000}"/>
    <cellStyle name="SAPBEXsubExc2 4 3 2" xfId="1162" xr:uid="{00000000-0005-0000-0000-000073040000}"/>
    <cellStyle name="SAPBEXsubExc2 4 4" xfId="1163" xr:uid="{00000000-0005-0000-0000-000074040000}"/>
    <cellStyle name="SAPBEXsubExc2Emph" xfId="1164" xr:uid="{00000000-0005-0000-0000-000075040000}"/>
    <cellStyle name="SAPBEXsubExc2Emph 2" xfId="1165" xr:uid="{00000000-0005-0000-0000-000076040000}"/>
    <cellStyle name="SAPBEXsubExc2Emph 2 2" xfId="1166" xr:uid="{00000000-0005-0000-0000-000077040000}"/>
    <cellStyle name="SAPBEXsubExc2Emph 2 2 2" xfId="1167" xr:uid="{00000000-0005-0000-0000-000078040000}"/>
    <cellStyle name="SAPBEXsubExc2Emph 2 2 2 2" xfId="1168" xr:uid="{00000000-0005-0000-0000-000079040000}"/>
    <cellStyle name="SAPBEXsubExc2Emph 2 2 3" xfId="1169" xr:uid="{00000000-0005-0000-0000-00007A040000}"/>
    <cellStyle name="SAPBEXsubExc2Emph 2 3" xfId="1170" xr:uid="{00000000-0005-0000-0000-00007B040000}"/>
    <cellStyle name="SAPBEXsubExc2Emph 2 3 2" xfId="1171" xr:uid="{00000000-0005-0000-0000-00007C040000}"/>
    <cellStyle name="SAPBEXsubExc2Emph 2 4" xfId="1172" xr:uid="{00000000-0005-0000-0000-00007D040000}"/>
    <cellStyle name="SAPBEXsubExc2Emph 2_ECS Expense LOB Explanation sheet (2)" xfId="1173" xr:uid="{00000000-0005-0000-0000-00007E040000}"/>
    <cellStyle name="SAPBEXsubExc2Emph 3" xfId="1174" xr:uid="{00000000-0005-0000-0000-00007F040000}"/>
    <cellStyle name="SAPBEXsubExc2Emph 3 2" xfId="1175" xr:uid="{00000000-0005-0000-0000-000080040000}"/>
    <cellStyle name="SAPBEXsubExc2Emph 3 2 2" xfId="1176" xr:uid="{00000000-0005-0000-0000-000081040000}"/>
    <cellStyle name="SAPBEXsubExc2Emph 3 3" xfId="1177" xr:uid="{00000000-0005-0000-0000-000082040000}"/>
    <cellStyle name="SAPBEXsubExc2Emph 4" xfId="1178" xr:uid="{00000000-0005-0000-0000-000083040000}"/>
    <cellStyle name="SAPBEXsubExc2Emph 4 2" xfId="1179" xr:uid="{00000000-0005-0000-0000-000084040000}"/>
    <cellStyle name="SAPBEXsubExc2Emph 4 2 2" xfId="1180" xr:uid="{00000000-0005-0000-0000-000085040000}"/>
    <cellStyle name="SAPBEXsubExc2Emph 4 3" xfId="1181" xr:uid="{00000000-0005-0000-0000-000086040000}"/>
    <cellStyle name="SAPBEXsubExc2Emph 4 3 2" xfId="1182" xr:uid="{00000000-0005-0000-0000-000087040000}"/>
    <cellStyle name="SAPBEXsubExc2Emph 4 4" xfId="1183" xr:uid="{00000000-0005-0000-0000-000088040000}"/>
    <cellStyle name="SAPBEXsubItem" xfId="1184" xr:uid="{00000000-0005-0000-0000-000089040000}"/>
    <cellStyle name="SAPBEXsubItem 2" xfId="1185" xr:uid="{00000000-0005-0000-0000-00008A040000}"/>
    <cellStyle name="SAPBEXsubItem 2 2" xfId="1186" xr:uid="{00000000-0005-0000-0000-00008B040000}"/>
    <cellStyle name="SAPBEXsubItem 2 2 2" xfId="1187" xr:uid="{00000000-0005-0000-0000-00008C040000}"/>
    <cellStyle name="SAPBEXsubItem 2 2 2 2" xfId="1188" xr:uid="{00000000-0005-0000-0000-00008D040000}"/>
    <cellStyle name="SAPBEXsubItem 2 2 3" xfId="1189" xr:uid="{00000000-0005-0000-0000-00008E040000}"/>
    <cellStyle name="SAPBEXsubItem 2 3" xfId="1190" xr:uid="{00000000-0005-0000-0000-00008F040000}"/>
    <cellStyle name="SAPBEXsubItem 2 3 2" xfId="1191" xr:uid="{00000000-0005-0000-0000-000090040000}"/>
    <cellStyle name="SAPBEXsubItem 2 4" xfId="1192" xr:uid="{00000000-0005-0000-0000-000091040000}"/>
    <cellStyle name="SAPBEXsubItem 2_ECS Expense LOB Explanation sheet (2)" xfId="1193" xr:uid="{00000000-0005-0000-0000-000092040000}"/>
    <cellStyle name="SAPBEXsubItem 3" xfId="1194" xr:uid="{00000000-0005-0000-0000-000093040000}"/>
    <cellStyle name="SAPBEXsubItem 3 2" xfId="1195" xr:uid="{00000000-0005-0000-0000-000094040000}"/>
    <cellStyle name="SAPBEXsubItem 3 2 2" xfId="1196" xr:uid="{00000000-0005-0000-0000-000095040000}"/>
    <cellStyle name="SAPBEXsubItem 3 3" xfId="1197" xr:uid="{00000000-0005-0000-0000-000096040000}"/>
    <cellStyle name="SAPBEXsubItem 4" xfId="1198" xr:uid="{00000000-0005-0000-0000-000097040000}"/>
    <cellStyle name="SAPBEXsubItem 4 2" xfId="1199" xr:uid="{00000000-0005-0000-0000-000098040000}"/>
    <cellStyle name="SAPBEXsubItem 4 2 2" xfId="1200" xr:uid="{00000000-0005-0000-0000-000099040000}"/>
    <cellStyle name="SAPBEXsubItem 4 3" xfId="1201" xr:uid="{00000000-0005-0000-0000-00009A040000}"/>
    <cellStyle name="SAPBEXsubItem 4 3 2" xfId="1202" xr:uid="{00000000-0005-0000-0000-00009B040000}"/>
    <cellStyle name="SAPBEXsubItem 4 4" xfId="1203" xr:uid="{00000000-0005-0000-0000-00009C040000}"/>
    <cellStyle name="SAPBEXtitle" xfId="1204" xr:uid="{00000000-0005-0000-0000-00009D040000}"/>
    <cellStyle name="SAPBEXtitle 2" xfId="1205" xr:uid="{00000000-0005-0000-0000-00009E040000}"/>
    <cellStyle name="SAPBEXtitle 3" xfId="1206" xr:uid="{00000000-0005-0000-0000-00009F040000}"/>
    <cellStyle name="SAPBEXundefined" xfId="1207" xr:uid="{00000000-0005-0000-0000-0000A0040000}"/>
    <cellStyle name="SAPBEXundefined 2" xfId="1208" xr:uid="{00000000-0005-0000-0000-0000A1040000}"/>
    <cellStyle name="SAPBEXundefined 3" xfId="1209" xr:uid="{00000000-0005-0000-0000-0000A2040000}"/>
    <cellStyle name="SAPBEXundefined 4" xfId="1210" xr:uid="{00000000-0005-0000-0000-0000A3040000}"/>
    <cellStyle name="SAPBorder" xfId="10" xr:uid="{00000000-0005-0000-0000-0000A4040000}"/>
    <cellStyle name="SAPDataCell" xfId="11" xr:uid="{00000000-0005-0000-0000-0000A5040000}"/>
    <cellStyle name="SAPDataCell 2" xfId="1379" xr:uid="{00000000-0005-0000-0000-0000A6040000}"/>
    <cellStyle name="SAPDataRemoved" xfId="1381" xr:uid="{00000000-0005-0000-0000-0000A7040000}"/>
    <cellStyle name="SAPDataTotalCell" xfId="12" xr:uid="{00000000-0005-0000-0000-0000A8040000}"/>
    <cellStyle name="SAPDimensionCell" xfId="13" xr:uid="{00000000-0005-0000-0000-0000A9040000}"/>
    <cellStyle name="SAPDimensionCell 2" xfId="1378" xr:uid="{00000000-0005-0000-0000-0000AA040000}"/>
    <cellStyle name="SAPEditableDataCell" xfId="14" xr:uid="{00000000-0005-0000-0000-0000AB040000}"/>
    <cellStyle name="SAPEditableDataTotalCell" xfId="15" xr:uid="{00000000-0005-0000-0000-0000AC040000}"/>
    <cellStyle name="SAPEmphasized" xfId="16" xr:uid="{00000000-0005-0000-0000-0000AD040000}"/>
    <cellStyle name="SAPEmphasizedTotal" xfId="1211" xr:uid="{00000000-0005-0000-0000-0000AE040000}"/>
    <cellStyle name="SAPError" xfId="1382" xr:uid="{00000000-0005-0000-0000-0000AF040000}"/>
    <cellStyle name="SAPExceptionLevel1" xfId="17" xr:uid="{00000000-0005-0000-0000-0000B0040000}"/>
    <cellStyle name="SAPExceptionLevel2" xfId="18" xr:uid="{00000000-0005-0000-0000-0000B1040000}"/>
    <cellStyle name="SAPExceptionLevel3" xfId="19" xr:uid="{00000000-0005-0000-0000-0000B2040000}"/>
    <cellStyle name="SAPExceptionLevel4" xfId="20" xr:uid="{00000000-0005-0000-0000-0000B3040000}"/>
    <cellStyle name="SAPExceptionLevel5" xfId="21" xr:uid="{00000000-0005-0000-0000-0000B4040000}"/>
    <cellStyle name="SAPExceptionLevel6" xfId="22" xr:uid="{00000000-0005-0000-0000-0000B5040000}"/>
    <cellStyle name="SAPExceptionLevel7" xfId="23" xr:uid="{00000000-0005-0000-0000-0000B6040000}"/>
    <cellStyle name="SAPExceptionLevel8" xfId="24" xr:uid="{00000000-0005-0000-0000-0000B7040000}"/>
    <cellStyle name="SAPExceptionLevel9" xfId="25" xr:uid="{00000000-0005-0000-0000-0000B8040000}"/>
    <cellStyle name="SAPGroupingFillCell" xfId="1380" xr:uid="{00000000-0005-0000-0000-0000B9040000}"/>
    <cellStyle name="SAPHierarchyCell0" xfId="26" xr:uid="{00000000-0005-0000-0000-0000BA040000}"/>
    <cellStyle name="SAPHierarchyCell1" xfId="27" xr:uid="{00000000-0005-0000-0000-0000BB040000}"/>
    <cellStyle name="SAPHierarchyCell2" xfId="28" xr:uid="{00000000-0005-0000-0000-0000BC040000}"/>
    <cellStyle name="SAPHierarchyCell3" xfId="29" xr:uid="{00000000-0005-0000-0000-0000BD040000}"/>
    <cellStyle name="SAPHierarchyCell4" xfId="30" xr:uid="{00000000-0005-0000-0000-0000BE040000}"/>
    <cellStyle name="SAPLockedDataCell" xfId="31" xr:uid="{00000000-0005-0000-0000-0000BF040000}"/>
    <cellStyle name="SAPLockedDataTotalCell" xfId="32" xr:uid="{00000000-0005-0000-0000-0000C0040000}"/>
    <cellStyle name="SAPMemberCell" xfId="33" xr:uid="{00000000-0005-0000-0000-0000C1040000}"/>
    <cellStyle name="SAPMemberCell 2" xfId="1376" xr:uid="{00000000-0005-0000-0000-0000C2040000}"/>
    <cellStyle name="SAPMemberCell 2 2" xfId="1377" xr:uid="{00000000-0005-0000-0000-0000C3040000}"/>
    <cellStyle name="SAPMemberTotalCell" xfId="34" xr:uid="{00000000-0005-0000-0000-0000C4040000}"/>
    <cellStyle name="SAPMessageText" xfId="1383" xr:uid="{00000000-0005-0000-0000-0000C5040000}"/>
    <cellStyle name="SAPReadonlyDataCell" xfId="35" xr:uid="{00000000-0005-0000-0000-0000C6040000}"/>
    <cellStyle name="SAPReadonlyDataTotalCell" xfId="36" xr:uid="{00000000-0005-0000-0000-0000C7040000}"/>
    <cellStyle name="Sched" xfId="1212" xr:uid="{00000000-0005-0000-0000-0000C8040000}"/>
    <cellStyle name="Sched 2" xfId="1213" xr:uid="{00000000-0005-0000-0000-0000C9040000}"/>
    <cellStyle name="Sched 2 2" xfId="1214" xr:uid="{00000000-0005-0000-0000-0000CA040000}"/>
    <cellStyle name="Sched 2 2 2" xfId="1215" xr:uid="{00000000-0005-0000-0000-0000CB040000}"/>
    <cellStyle name="Sched 2 3" xfId="1216" xr:uid="{00000000-0005-0000-0000-0000CC040000}"/>
    <cellStyle name="Sched 3" xfId="1217" xr:uid="{00000000-0005-0000-0000-0000CD040000}"/>
    <cellStyle name="Sched 3 2" xfId="1218" xr:uid="{00000000-0005-0000-0000-0000CE040000}"/>
    <cellStyle name="Sched 3 2 2" xfId="1219" xr:uid="{00000000-0005-0000-0000-0000CF040000}"/>
    <cellStyle name="Sched 3 3" xfId="1220" xr:uid="{00000000-0005-0000-0000-0000D0040000}"/>
    <cellStyle name="Sched 4" xfId="1221" xr:uid="{00000000-0005-0000-0000-0000D1040000}"/>
    <cellStyle name="Sched 4 2" xfId="1222" xr:uid="{00000000-0005-0000-0000-0000D2040000}"/>
    <cellStyle name="Sched 5" xfId="1223" xr:uid="{00000000-0005-0000-0000-0000D3040000}"/>
    <cellStyle name="Sched 5 2" xfId="1224" xr:uid="{00000000-0005-0000-0000-0000D4040000}"/>
    <cellStyle name="Sched 6" xfId="1225" xr:uid="{00000000-0005-0000-0000-0000D5040000}"/>
    <cellStyle name="SEM-BPS-data" xfId="1226" xr:uid="{00000000-0005-0000-0000-0000D6040000}"/>
    <cellStyle name="SEM-BPS-head" xfId="1227" xr:uid="{00000000-0005-0000-0000-0000D7040000}"/>
    <cellStyle name="SEM-BPS-head 2" xfId="1228" xr:uid="{00000000-0005-0000-0000-0000D8040000}"/>
    <cellStyle name="SEM-BPS-head 2 2" xfId="1229" xr:uid="{00000000-0005-0000-0000-0000D9040000}"/>
    <cellStyle name="SEM-BPS-head 2 2 2" xfId="1230" xr:uid="{00000000-0005-0000-0000-0000DA040000}"/>
    <cellStyle name="SEM-BPS-head 2 3" xfId="1231" xr:uid="{00000000-0005-0000-0000-0000DB040000}"/>
    <cellStyle name="SEM-BPS-head 3" xfId="1232" xr:uid="{00000000-0005-0000-0000-0000DC040000}"/>
    <cellStyle name="SEM-BPS-head 3 2" xfId="1233" xr:uid="{00000000-0005-0000-0000-0000DD040000}"/>
    <cellStyle name="SEM-BPS-head 4" xfId="1234" xr:uid="{00000000-0005-0000-0000-0000DE040000}"/>
    <cellStyle name="SEM-BPS-head_ECS Expense LOB Explanation sheet (2)" xfId="1235" xr:uid="{00000000-0005-0000-0000-0000DF040000}"/>
    <cellStyle name="SEM-BPS-headdata" xfId="1236" xr:uid="{00000000-0005-0000-0000-0000E0040000}"/>
    <cellStyle name="SEM-BPS-headkey" xfId="1237" xr:uid="{00000000-0005-0000-0000-0000E1040000}"/>
    <cellStyle name="SEM-BPS-input-on" xfId="1238" xr:uid="{00000000-0005-0000-0000-0000E2040000}"/>
    <cellStyle name="SEM-BPS-key" xfId="1239" xr:uid="{00000000-0005-0000-0000-0000E3040000}"/>
    <cellStyle name="SEM-BPS-sub1" xfId="1240" xr:uid="{00000000-0005-0000-0000-0000E4040000}"/>
    <cellStyle name="SEM-BPS-sub2" xfId="1241" xr:uid="{00000000-0005-0000-0000-0000E5040000}"/>
    <cellStyle name="SEM-BPS-total" xfId="1242" xr:uid="{00000000-0005-0000-0000-0000E6040000}"/>
    <cellStyle name="small" xfId="1243" xr:uid="{00000000-0005-0000-0000-0000E7040000}"/>
    <cellStyle name="Style 1" xfId="1244" xr:uid="{00000000-0005-0000-0000-0000E8040000}"/>
    <cellStyle name="Style 1 2" xfId="1245" xr:uid="{00000000-0005-0000-0000-0000E9040000}"/>
    <cellStyle name="Style 1 2 2" xfId="1246" xr:uid="{00000000-0005-0000-0000-0000EA040000}"/>
    <cellStyle name="Style 1 2 2 2" xfId="1247" xr:uid="{00000000-0005-0000-0000-0000EB040000}"/>
    <cellStyle name="Style 1 2 3" xfId="1248" xr:uid="{00000000-0005-0000-0000-0000EC040000}"/>
    <cellStyle name="Style 1 3" xfId="1249" xr:uid="{00000000-0005-0000-0000-0000ED040000}"/>
    <cellStyle name="Style 1 3 2" xfId="1250" xr:uid="{00000000-0005-0000-0000-0000EE040000}"/>
    <cellStyle name="Style 1 3 2 2" xfId="1251" xr:uid="{00000000-0005-0000-0000-0000EF040000}"/>
    <cellStyle name="Style 1 3 3" xfId="1252" xr:uid="{00000000-0005-0000-0000-0000F0040000}"/>
    <cellStyle name="Style 1 4" xfId="1253" xr:uid="{00000000-0005-0000-0000-0000F1040000}"/>
    <cellStyle name="Style 1 4 2" xfId="1254" xr:uid="{00000000-0005-0000-0000-0000F2040000}"/>
    <cellStyle name="Style 1 5" xfId="1255" xr:uid="{00000000-0005-0000-0000-0000F3040000}"/>
    <cellStyle name="Style 1 5 2" xfId="1256" xr:uid="{00000000-0005-0000-0000-0000F4040000}"/>
    <cellStyle name="Style 1 6" xfId="1257" xr:uid="{00000000-0005-0000-0000-0000F5040000}"/>
    <cellStyle name="Style 2" xfId="1258" xr:uid="{00000000-0005-0000-0000-0000F6040000}"/>
    <cellStyle name="Style 2 2" xfId="1259" xr:uid="{00000000-0005-0000-0000-0000F7040000}"/>
    <cellStyle name="Style 2 2 2" xfId="1260" xr:uid="{00000000-0005-0000-0000-0000F8040000}"/>
    <cellStyle name="Style 2 2 2 2" xfId="1261" xr:uid="{00000000-0005-0000-0000-0000F9040000}"/>
    <cellStyle name="Style 2 2 3" xfId="1262" xr:uid="{00000000-0005-0000-0000-0000FA040000}"/>
    <cellStyle name="Style 2 3" xfId="1263" xr:uid="{00000000-0005-0000-0000-0000FB040000}"/>
    <cellStyle name="Style 2 3 2" xfId="1264" xr:uid="{00000000-0005-0000-0000-0000FC040000}"/>
    <cellStyle name="Style 2 3 2 2" xfId="1265" xr:uid="{00000000-0005-0000-0000-0000FD040000}"/>
    <cellStyle name="Style 2 3 3" xfId="1266" xr:uid="{00000000-0005-0000-0000-0000FE040000}"/>
    <cellStyle name="Style 2 4" xfId="1267" xr:uid="{00000000-0005-0000-0000-0000FF040000}"/>
    <cellStyle name="Style 2 4 2" xfId="1268" xr:uid="{00000000-0005-0000-0000-000000050000}"/>
    <cellStyle name="Style 2 5" xfId="1269" xr:uid="{00000000-0005-0000-0000-000001050000}"/>
    <cellStyle name="Style 2 5 2" xfId="1270" xr:uid="{00000000-0005-0000-0000-000002050000}"/>
    <cellStyle name="Style 2 6" xfId="1271" xr:uid="{00000000-0005-0000-0000-000003050000}"/>
    <cellStyle name="Style 22" xfId="1272" xr:uid="{00000000-0005-0000-0000-000004050000}"/>
    <cellStyle name="Style 23" xfId="1273" xr:uid="{00000000-0005-0000-0000-000005050000}"/>
    <cellStyle name="Style 24" xfId="1274" xr:uid="{00000000-0005-0000-0000-000006050000}"/>
    <cellStyle name="Style 28" xfId="1275" xr:uid="{00000000-0005-0000-0000-000007050000}"/>
    <cellStyle name="Style 28 2" xfId="1276" xr:uid="{00000000-0005-0000-0000-000008050000}"/>
    <cellStyle name="Style 28 2 2" xfId="1277" xr:uid="{00000000-0005-0000-0000-000009050000}"/>
    <cellStyle name="Style 28 2 2 2" xfId="1278" xr:uid="{00000000-0005-0000-0000-00000A050000}"/>
    <cellStyle name="Style 28 2 3" xfId="1279" xr:uid="{00000000-0005-0000-0000-00000B050000}"/>
    <cellStyle name="Style 28 3" xfId="1280" xr:uid="{00000000-0005-0000-0000-00000C050000}"/>
    <cellStyle name="Style 28 3 2" xfId="1281" xr:uid="{00000000-0005-0000-0000-00000D050000}"/>
    <cellStyle name="Style 28 3 2 2" xfId="1282" xr:uid="{00000000-0005-0000-0000-00000E050000}"/>
    <cellStyle name="Style 28 3 3" xfId="1283" xr:uid="{00000000-0005-0000-0000-00000F050000}"/>
    <cellStyle name="Style 28 4" xfId="1284" xr:uid="{00000000-0005-0000-0000-000010050000}"/>
    <cellStyle name="Style 28 4 2" xfId="1285" xr:uid="{00000000-0005-0000-0000-000011050000}"/>
    <cellStyle name="Style 28 5" xfId="1286" xr:uid="{00000000-0005-0000-0000-000012050000}"/>
    <cellStyle name="Style 28 5 2" xfId="1287" xr:uid="{00000000-0005-0000-0000-000013050000}"/>
    <cellStyle name="Style 28 6" xfId="1288" xr:uid="{00000000-0005-0000-0000-000014050000}"/>
    <cellStyle name="Style 3" xfId="1289" xr:uid="{00000000-0005-0000-0000-000015050000}"/>
    <cellStyle name="Style 3 2" xfId="1290" xr:uid="{00000000-0005-0000-0000-000016050000}"/>
    <cellStyle name="Style 3 2 2" xfId="1291" xr:uid="{00000000-0005-0000-0000-000017050000}"/>
    <cellStyle name="Style 3 2 2 2" xfId="1292" xr:uid="{00000000-0005-0000-0000-000018050000}"/>
    <cellStyle name="Style 3 2 3" xfId="1293" xr:uid="{00000000-0005-0000-0000-000019050000}"/>
    <cellStyle name="Style 3 3" xfId="1294" xr:uid="{00000000-0005-0000-0000-00001A050000}"/>
    <cellStyle name="Style 3 3 2" xfId="1295" xr:uid="{00000000-0005-0000-0000-00001B050000}"/>
    <cellStyle name="Style 3 4" xfId="1296" xr:uid="{00000000-0005-0000-0000-00001C050000}"/>
    <cellStyle name="Style 3_ECS Expense LOB Explanation sheet (2)" xfId="1297" xr:uid="{00000000-0005-0000-0000-00001D050000}"/>
    <cellStyle name="Style 35" xfId="1298" xr:uid="{00000000-0005-0000-0000-00001E050000}"/>
    <cellStyle name="Style 35 2" xfId="1299" xr:uid="{00000000-0005-0000-0000-00001F050000}"/>
    <cellStyle name="Style 36" xfId="1300" xr:uid="{00000000-0005-0000-0000-000020050000}"/>
    <cellStyle name="Style 36 2" xfId="1301" xr:uid="{00000000-0005-0000-0000-000021050000}"/>
    <cellStyle name="Style 4" xfId="1302" xr:uid="{00000000-0005-0000-0000-000022050000}"/>
    <cellStyle name="Style 4 2" xfId="1303" xr:uid="{00000000-0005-0000-0000-000023050000}"/>
    <cellStyle name="Style 4 2 2" xfId="1304" xr:uid="{00000000-0005-0000-0000-000024050000}"/>
    <cellStyle name="Style 4 2 2 2" xfId="1305" xr:uid="{00000000-0005-0000-0000-000025050000}"/>
    <cellStyle name="Style 4 2 3" xfId="1306" xr:uid="{00000000-0005-0000-0000-000026050000}"/>
    <cellStyle name="Style 4 3" xfId="1307" xr:uid="{00000000-0005-0000-0000-000027050000}"/>
    <cellStyle name="Style 4 3 2" xfId="1308" xr:uid="{00000000-0005-0000-0000-000028050000}"/>
    <cellStyle name="Style 4 4" xfId="1309" xr:uid="{00000000-0005-0000-0000-000029050000}"/>
    <cellStyle name="Style 4_ECS Expense LOB Explanation sheet (2)" xfId="1310" xr:uid="{00000000-0005-0000-0000-00002A050000}"/>
    <cellStyle name="Style 5" xfId="1311" xr:uid="{00000000-0005-0000-0000-00002B050000}"/>
    <cellStyle name="Style 5 2" xfId="1312" xr:uid="{00000000-0005-0000-0000-00002C050000}"/>
    <cellStyle name="Style 5 2 2" xfId="1313" xr:uid="{00000000-0005-0000-0000-00002D050000}"/>
    <cellStyle name="Style 5 2 2 2" xfId="1314" xr:uid="{00000000-0005-0000-0000-00002E050000}"/>
    <cellStyle name="Style 5 2 3" xfId="1315" xr:uid="{00000000-0005-0000-0000-00002F050000}"/>
    <cellStyle name="Style 5 3" xfId="1316" xr:uid="{00000000-0005-0000-0000-000030050000}"/>
    <cellStyle name="Style 5 3 2" xfId="1317" xr:uid="{00000000-0005-0000-0000-000031050000}"/>
    <cellStyle name="Style 5 4" xfId="1318" xr:uid="{00000000-0005-0000-0000-000032050000}"/>
    <cellStyle name="Style 5_ECS Expense LOB Explanation sheet (2)" xfId="1319" xr:uid="{00000000-0005-0000-0000-000033050000}"/>
    <cellStyle name="Style 6" xfId="1320" xr:uid="{00000000-0005-0000-0000-000034050000}"/>
    <cellStyle name="Style 7" xfId="1321" xr:uid="{00000000-0005-0000-0000-000035050000}"/>
    <cellStyle name="Thousands" xfId="1322" xr:uid="{00000000-0005-0000-0000-000036050000}"/>
    <cellStyle name="Title 2" xfId="1323" xr:uid="{00000000-0005-0000-0000-000037050000}"/>
    <cellStyle name="Title 2 2" xfId="1324" xr:uid="{00000000-0005-0000-0000-000038050000}"/>
    <cellStyle name="Title 2 2 2" xfId="1325" xr:uid="{00000000-0005-0000-0000-000039050000}"/>
    <cellStyle name="Title 2 3" xfId="1326" xr:uid="{00000000-0005-0000-0000-00003A050000}"/>
    <cellStyle name="Title 3" xfId="1327" xr:uid="{00000000-0005-0000-0000-00003B050000}"/>
    <cellStyle name="Title 3 2" xfId="1328" xr:uid="{00000000-0005-0000-0000-00003C050000}"/>
    <cellStyle name="Title 3 2 2" xfId="1329" xr:uid="{00000000-0005-0000-0000-00003D050000}"/>
    <cellStyle name="Title 3 3" xfId="1330" xr:uid="{00000000-0005-0000-0000-00003E050000}"/>
    <cellStyle name="Title 4" xfId="1331" xr:uid="{00000000-0005-0000-0000-00003F050000}"/>
    <cellStyle name="Title 4 2" xfId="1332" xr:uid="{00000000-0005-0000-0000-000040050000}"/>
    <cellStyle name="Title 4 2 2" xfId="1333" xr:uid="{00000000-0005-0000-0000-000041050000}"/>
    <cellStyle name="Title 4 3" xfId="1334" xr:uid="{00000000-0005-0000-0000-000042050000}"/>
    <cellStyle name="Title 4 3 2" xfId="1335" xr:uid="{00000000-0005-0000-0000-000043050000}"/>
    <cellStyle name="Title 4 4" xfId="1336" xr:uid="{00000000-0005-0000-0000-000044050000}"/>
    <cellStyle name="Title Row" xfId="1337" xr:uid="{00000000-0005-0000-0000-000045050000}"/>
    <cellStyle name="Total 2" xfId="1338" xr:uid="{00000000-0005-0000-0000-000046050000}"/>
    <cellStyle name="Total 2 2" xfId="1339" xr:uid="{00000000-0005-0000-0000-000047050000}"/>
    <cellStyle name="Total 2 2 2" xfId="1340" xr:uid="{00000000-0005-0000-0000-000048050000}"/>
    <cellStyle name="Total 2 3" xfId="1341" xr:uid="{00000000-0005-0000-0000-000049050000}"/>
    <cellStyle name="Total 3" xfId="1342" xr:uid="{00000000-0005-0000-0000-00004A050000}"/>
    <cellStyle name="Total 3 2" xfId="1343" xr:uid="{00000000-0005-0000-0000-00004B050000}"/>
    <cellStyle name="Total 3 2 2" xfId="1344" xr:uid="{00000000-0005-0000-0000-00004C050000}"/>
    <cellStyle name="Total 3 3" xfId="1345" xr:uid="{00000000-0005-0000-0000-00004D050000}"/>
    <cellStyle name="Total 4" xfId="1346" xr:uid="{00000000-0005-0000-0000-00004E050000}"/>
    <cellStyle name="Total 4 2" xfId="1347" xr:uid="{00000000-0005-0000-0000-00004F050000}"/>
    <cellStyle name="T's Heading1" xfId="1348" xr:uid="{00000000-0005-0000-0000-000050050000}"/>
    <cellStyle name="Unprot" xfId="1349" xr:uid="{00000000-0005-0000-0000-000051050000}"/>
    <cellStyle name="Unprot$" xfId="1350" xr:uid="{00000000-0005-0000-0000-000052050000}"/>
    <cellStyle name="Unprot$ 2" xfId="1351" xr:uid="{00000000-0005-0000-0000-000053050000}"/>
    <cellStyle name="Unprot$ 3" xfId="1352" xr:uid="{00000000-0005-0000-0000-000054050000}"/>
    <cellStyle name="Unprot$ 4" xfId="1353" xr:uid="{00000000-0005-0000-0000-000055050000}"/>
    <cellStyle name="Unprot$_ECS Capital LOB Explanation sheet (2)" xfId="1354" xr:uid="{00000000-0005-0000-0000-000056050000}"/>
    <cellStyle name="Unprot_01 05 Reports" xfId="1355" xr:uid="{00000000-0005-0000-0000-000057050000}"/>
    <cellStyle name="Unprotect" xfId="1356" xr:uid="{00000000-0005-0000-0000-000058050000}"/>
    <cellStyle name="Unprotected" xfId="1357" xr:uid="{00000000-0005-0000-0000-000059050000}"/>
    <cellStyle name="Warning Text 2" xfId="1358" xr:uid="{00000000-0005-0000-0000-00005A050000}"/>
    <cellStyle name="Warning Text 2 2" xfId="1359" xr:uid="{00000000-0005-0000-0000-00005B050000}"/>
    <cellStyle name="Warning Text 2 2 2" xfId="1360" xr:uid="{00000000-0005-0000-0000-00005C050000}"/>
    <cellStyle name="Warning Text 2 3" xfId="1361" xr:uid="{00000000-0005-0000-0000-00005D050000}"/>
    <cellStyle name="Warning Text 3" xfId="1362" xr:uid="{00000000-0005-0000-0000-00005E050000}"/>
    <cellStyle name="Warning Text 4" xfId="1363" xr:uid="{00000000-0005-0000-0000-00005F050000}"/>
    <cellStyle name="Year" xfId="1364" xr:uid="{00000000-0005-0000-0000-000060050000}"/>
    <cellStyle name="Year 2" xfId="1365" xr:uid="{00000000-0005-0000-0000-000061050000}"/>
    <cellStyle name="Year 2 2" xfId="1366" xr:uid="{00000000-0005-0000-0000-000062050000}"/>
    <cellStyle name="Year 2 2 2" xfId="1367" xr:uid="{00000000-0005-0000-0000-000063050000}"/>
    <cellStyle name="Year 2 3" xfId="1368" xr:uid="{00000000-0005-0000-0000-000064050000}"/>
    <cellStyle name="Year 3" xfId="1369" xr:uid="{00000000-0005-0000-0000-000065050000}"/>
    <cellStyle name="Year 3 2" xfId="1370" xr:uid="{00000000-0005-0000-0000-000066050000}"/>
    <cellStyle name="Year 4" xfId="1371" xr:uid="{00000000-0005-0000-0000-000067050000}"/>
    <cellStyle name="Year 4 2" xfId="1372" xr:uid="{00000000-0005-0000-0000-000068050000}"/>
    <cellStyle name="Year 5" xfId="1373" xr:uid="{00000000-0005-0000-0000-000069050000}"/>
    <cellStyle name="Year 5 2" xfId="1374" xr:uid="{00000000-0005-0000-0000-00006A050000}"/>
    <cellStyle name="YrHeader" xfId="1375" xr:uid="{00000000-0005-0000-0000-00006B05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2028825</xdr:colOff>
      <xdr:row>70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31745" y="113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2028825</xdr:colOff>
      <xdr:row>49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31745" y="723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3</xdr:col>
      <xdr:colOff>89647</xdr:colOff>
      <xdr:row>17</xdr:row>
      <xdr:rowOff>235323</xdr:rowOff>
    </xdr:from>
    <xdr:to>
      <xdr:col>3</xdr:col>
      <xdr:colOff>89648</xdr:colOff>
      <xdr:row>20</xdr:row>
      <xdr:rowOff>1344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3914887" y="2597523"/>
          <a:ext cx="1" cy="368001"/>
        </a:xfrm>
        <a:prstGeom prst="straightConnector1">
          <a:avLst/>
        </a:pr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100853</xdr:colOff>
      <xdr:row>26</xdr:row>
      <xdr:rowOff>235322</xdr:rowOff>
    </xdr:from>
    <xdr:to>
      <xdr:col>5</xdr:col>
      <xdr:colOff>100854</xdr:colOff>
      <xdr:row>29</xdr:row>
      <xdr:rowOff>160018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5130053" y="3892922"/>
          <a:ext cx="1" cy="526676"/>
        </a:xfrm>
        <a:prstGeom prst="straightConnector1">
          <a:avLst/>
        </a:pr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33619</xdr:colOff>
      <xdr:row>39</xdr:row>
      <xdr:rowOff>89647</xdr:rowOff>
    </xdr:from>
    <xdr:to>
      <xdr:col>10</xdr:col>
      <xdr:colOff>795618</xdr:colOff>
      <xdr:row>39</xdr:row>
      <xdr:rowOff>89647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026499" y="5835127"/>
          <a:ext cx="4389119" cy="0"/>
        </a:xfrm>
        <a:prstGeom prst="straightConnector1">
          <a:avLst/>
        </a:pr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89647</xdr:colOff>
      <xdr:row>39</xdr:row>
      <xdr:rowOff>179294</xdr:rowOff>
    </xdr:from>
    <xdr:to>
      <xdr:col>3</xdr:col>
      <xdr:colOff>89647</xdr:colOff>
      <xdr:row>46</xdr:row>
      <xdr:rowOff>168088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914887" y="5924774"/>
          <a:ext cx="0" cy="910814"/>
        </a:xfrm>
        <a:prstGeom prst="straightConnector1">
          <a:avLst/>
        </a:pr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2028825</xdr:colOff>
      <xdr:row>88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B0EF31B-3813-4B69-85C2-B266E26436A8}"/>
            </a:ext>
          </a:extLst>
        </xdr:cNvPr>
        <xdr:cNvSpPr txBox="1"/>
      </xdr:nvSpPr>
      <xdr:spPr>
        <a:xfrm>
          <a:off x="2657475" y="1818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10</xdr:row>
      <xdr:rowOff>371475</xdr:rowOff>
    </xdr:from>
    <xdr:to>
      <xdr:col>8</xdr:col>
      <xdr:colOff>30480</xdr:colOff>
      <xdr:row>11</xdr:row>
      <xdr:rowOff>135255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3392150" y="4438650"/>
          <a:ext cx="182880" cy="182880"/>
        </a:xfrm>
        <a:prstGeom prst="rect">
          <a:avLst/>
        </a:prstGeom>
        <a:solidFill>
          <a:schemeClr val="l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8</xdr:col>
      <xdr:colOff>1038225</xdr:colOff>
      <xdr:row>10</xdr:row>
      <xdr:rowOff>400050</xdr:rowOff>
    </xdr:from>
    <xdr:to>
      <xdr:col>9</xdr:col>
      <xdr:colOff>59055</xdr:colOff>
      <xdr:row>11</xdr:row>
      <xdr:rowOff>163830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4582775" y="4467225"/>
          <a:ext cx="182880" cy="182880"/>
        </a:xfrm>
        <a:prstGeom prst="rect">
          <a:avLst/>
        </a:prstGeom>
        <a:solidFill>
          <a:schemeClr val="l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9</xdr:col>
      <xdr:colOff>990600</xdr:colOff>
      <xdr:row>10</xdr:row>
      <xdr:rowOff>400050</xdr:rowOff>
    </xdr:from>
    <xdr:to>
      <xdr:col>10</xdr:col>
      <xdr:colOff>11430</xdr:colOff>
      <xdr:row>11</xdr:row>
      <xdr:rowOff>163830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5697200" y="4467225"/>
          <a:ext cx="182880" cy="182880"/>
        </a:xfrm>
        <a:prstGeom prst="rect">
          <a:avLst/>
        </a:prstGeom>
        <a:solidFill>
          <a:schemeClr val="lt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7</xdr:col>
      <xdr:colOff>1133475</xdr:colOff>
      <xdr:row>12</xdr:row>
      <xdr:rowOff>85725</xdr:rowOff>
    </xdr:from>
    <xdr:to>
      <xdr:col>7</xdr:col>
      <xdr:colOff>1133475</xdr:colOff>
      <xdr:row>822</xdr:row>
      <xdr:rowOff>19050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CxnSpPr/>
      </xdr:nvCxnSpPr>
      <xdr:spPr>
        <a:xfrm>
          <a:off x="13515975" y="5162550"/>
          <a:ext cx="0" cy="1544859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1152525</xdr:colOff>
      <xdr:row>12</xdr:row>
      <xdr:rowOff>28575</xdr:rowOff>
    </xdr:from>
    <xdr:to>
      <xdr:col>8</xdr:col>
      <xdr:colOff>1152525</xdr:colOff>
      <xdr:row>821</xdr:row>
      <xdr:rowOff>152400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CxnSpPr/>
      </xdr:nvCxnSpPr>
      <xdr:spPr>
        <a:xfrm>
          <a:off x="14697075" y="4705350"/>
          <a:ext cx="0" cy="1542669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12</xdr:row>
      <xdr:rowOff>9525</xdr:rowOff>
    </xdr:from>
    <xdr:to>
      <xdr:col>9</xdr:col>
      <xdr:colOff>1133475</xdr:colOff>
      <xdr:row>821</xdr:row>
      <xdr:rowOff>133350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>
          <a:off x="15840075" y="4686300"/>
          <a:ext cx="0" cy="1542669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</xdr:row>
      <xdr:rowOff>19050</xdr:rowOff>
    </xdr:from>
    <xdr:to>
      <xdr:col>9</xdr:col>
      <xdr:colOff>117475</xdr:colOff>
      <xdr:row>17</xdr:row>
      <xdr:rowOff>116416</xdr:rowOff>
    </xdr:to>
    <xdr:pic>
      <xdr:nvPicPr>
        <xdr:cNvPr id="2" name="Picture 1" descr="image004">
          <a:extLst>
            <a:ext uri="{FF2B5EF4-FFF2-40B4-BE49-F238E27FC236}">
              <a16:creationId xmlns:a16="http://schemas.microsoft.com/office/drawing/2014/main" id="{91A918C1-079A-4B7D-8E13-9AE0964B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71550"/>
          <a:ext cx="5365750" cy="2383366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19</xdr:row>
      <xdr:rowOff>114300</xdr:rowOff>
    </xdr:from>
    <xdr:to>
      <xdr:col>13</xdr:col>
      <xdr:colOff>475174</xdr:colOff>
      <xdr:row>36</xdr:row>
      <xdr:rowOff>190086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5BF3D2-72A6-45FE-B0F8-63219D035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3733800"/>
          <a:ext cx="8609524" cy="3314286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85</xdr:row>
      <xdr:rowOff>142875</xdr:rowOff>
    </xdr:from>
    <xdr:to>
      <xdr:col>4</xdr:col>
      <xdr:colOff>266700</xdr:colOff>
      <xdr:row>86</xdr:row>
      <xdr:rowOff>180976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1821180" y="15695295"/>
          <a:ext cx="0" cy="22098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89</xdr:row>
      <xdr:rowOff>28575</xdr:rowOff>
    </xdr:from>
    <xdr:to>
      <xdr:col>4</xdr:col>
      <xdr:colOff>247650</xdr:colOff>
      <xdr:row>90</xdr:row>
      <xdr:rowOff>57150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1802130" y="16320135"/>
          <a:ext cx="0" cy="2114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67</xdr:row>
      <xdr:rowOff>152400</xdr:rowOff>
    </xdr:from>
    <xdr:to>
      <xdr:col>4</xdr:col>
      <xdr:colOff>285750</xdr:colOff>
      <xdr:row>69</xdr:row>
      <xdr:rowOff>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1840230" y="12405360"/>
          <a:ext cx="0" cy="2133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71</xdr:row>
      <xdr:rowOff>57150</xdr:rowOff>
    </xdr:from>
    <xdr:to>
      <xdr:col>4</xdr:col>
      <xdr:colOff>285750</xdr:colOff>
      <xdr:row>72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1840230" y="13049250"/>
          <a:ext cx="0" cy="2876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SH1/AppData/Local/Microsoft/Windows/Temporary%20Internet%20Files/Content.Outlook/Y5U7QQ5G/Copy%20of%202017%20RO%20Annual%20PTYR%20Comparison%20Tables_PD%20With%20Settlemen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-2017%20GRC\2017%20GRC%20Decision%2017-05-013_RO\GRCROModel_Upd2018Uncollectibl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0c1/Desktop/Cases/TO18/TO18%20ROModel/RO_Electri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GRC's/2014%20GRC/Application/Mnemonic%20Workpapers/Volumne%202/RO_Ga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-2017%20GRC\2017%20GRC%20PD_RO\GRCROModel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-GTS%202015\2015GTSBriefROUpd_4-29-2015_CD\2015-GTS%20Test%20Year%20NOL%20D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Share03-NAS3\RO-Model\1-2017%20GRC\2017%20GRC%20Decision%2017-05-013_RO\labor%20alloc%20facto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06\rrq\Er\2008%20Cycle%202%20Forecast\Shirley's%20Stuff\ElecPro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pital%20Recovery%20&amp;%20Analaysis\Rate_Base_Automation\SOARS%20II%20Monthly%20Reports\Final\2008%20New%20Format\12_08\Monthly%20Rate%20Base%20Template%20December_with%20deftax%20bonus%20depr%20V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4GRC\2PreNOI_Run_MayRun\Input\lkpCommonU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GRC_PTYR-RO"/>
      <sheetName val="GRC_PTYR-Tax"/>
      <sheetName val="GRC_PTYR-RB"/>
      <sheetName val="ED_PTYR-RO"/>
      <sheetName val="ED_PTYR-Tax"/>
      <sheetName val="ED_PTYR-RB"/>
      <sheetName val="GD_PTYR-RO"/>
      <sheetName val="GD_PTYR-Tax"/>
      <sheetName val="GD_PTYR-RB"/>
      <sheetName val="EG_PTYR-RO"/>
      <sheetName val="EG_PTYR-Tax"/>
      <sheetName val="EG_PTYR-RB"/>
    </sheetNames>
    <sheetDataSet>
      <sheetData sheetId="0">
        <row r="4">
          <cell r="B4" t="str">
            <v>2017 PG&amp;E GRC Settlement</v>
          </cell>
        </row>
        <row r="5">
          <cell r="B5" t="str">
            <v>2017 PG&amp;E GRC Proposed Decision</v>
          </cell>
        </row>
        <row r="6">
          <cell r="B6" t="str">
            <v>2017 PG&amp;E GRC (Difference)</v>
          </cell>
        </row>
        <row r="12">
          <cell r="B12">
            <v>2017</v>
          </cell>
        </row>
        <row r="13">
          <cell r="B13">
            <v>2018</v>
          </cell>
        </row>
        <row r="14">
          <cell r="B14">
            <v>2019</v>
          </cell>
        </row>
        <row r="16">
          <cell r="B16" t="str">
            <v xml:space="preserve"> </v>
          </cell>
        </row>
        <row r="17">
          <cell r="B17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-RO_TOC"/>
      <sheetName val="GRC-AttrRO_TOC"/>
      <sheetName val="GRC-RO RunTips"/>
      <sheetName val="GRC-RO Printing Tips"/>
      <sheetName val="EleFactors"/>
      <sheetName val="GasFactors"/>
      <sheetName val="Revenues"/>
      <sheetName val="Expenses"/>
      <sheetName val="OtherTaxes"/>
      <sheetName val="Ratebase"/>
      <sheetName val="Plant_in_Service"/>
      <sheetName val="WorkingCash"/>
      <sheetName val="RO_Present"/>
      <sheetName val="RO_Proposed"/>
      <sheetName val="GRC_LOBInputs"/>
      <sheetName val="Choices_Assumptions_Options"/>
      <sheetName val="Case and UCCs"/>
      <sheetName val="PrintWorkSheet"/>
      <sheetName val="Page_range"/>
      <sheetName val="LOBInputsTaxRO"/>
      <sheetName val="LOBInputsCapitalRO"/>
      <sheetName val="LOBInputsExpenseRO"/>
      <sheetName val="LOBInputsGlobalRO"/>
      <sheetName val="InputsGlobalROFactors"/>
      <sheetName val="InputsTaxRO"/>
      <sheetName val="InputsCapitalRO"/>
      <sheetName val="InputsExpenseRO"/>
      <sheetName val="InputsGlobalRO"/>
      <sheetName val="AttritionExp"/>
      <sheetName val="AttrRB_Func"/>
      <sheetName val="AttrRatebase"/>
      <sheetName val="AttritionRR"/>
      <sheetName val="AttrRO_Present"/>
      <sheetName val="AttrRO_Proposed"/>
      <sheetName val="RO_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2017</v>
          </cell>
        </row>
        <row r="28">
          <cell r="B28">
            <v>2016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ces_Assumptions_Options"/>
      <sheetName val="Inputs"/>
      <sheetName val="Factors"/>
      <sheetName val="Revenues"/>
      <sheetName val="Expenses"/>
      <sheetName val="OtherTaxes"/>
      <sheetName val="Ratebase"/>
      <sheetName val="WorkingCash"/>
      <sheetName val="RatebaseUCC"/>
      <sheetName val="RO_Present"/>
      <sheetName val="RO_UCC_Present"/>
      <sheetName val="RO_Proposed"/>
      <sheetName val="RO_UCC_Proposed"/>
      <sheetName val="AttritionExp"/>
      <sheetName val="AttrRB_UCC"/>
      <sheetName val="AttrRatebase"/>
      <sheetName val="AttritionRR"/>
      <sheetName val="AttrRO_Present"/>
      <sheetName val="AttrRO_Proposed"/>
      <sheetName val="Plant_in_Service"/>
      <sheetName val="InputsTitle"/>
      <sheetName val="ReferenceErrors"/>
      <sheetName val="PrintWorksheets"/>
      <sheetName val="RO_Output"/>
      <sheetName val="RO_Data"/>
    </sheetNames>
    <sheetDataSet>
      <sheetData sheetId="0">
        <row r="3">
          <cell r="B3">
            <v>2017</v>
          </cell>
        </row>
      </sheetData>
      <sheetData sheetId="1">
        <row r="2">
          <cell r="B2" t="str">
            <v>Electric Transmission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ces_Assumptions_Options"/>
      <sheetName val="Inputs"/>
      <sheetName val="Factors"/>
      <sheetName val="Revenues"/>
      <sheetName val="Expenses"/>
      <sheetName val="OtherTaxes"/>
      <sheetName val="Ratebase"/>
      <sheetName val="WorkingCash"/>
      <sheetName val="RatebaseUCC"/>
      <sheetName val="RO_Present"/>
      <sheetName val="RO_UCC_Present"/>
      <sheetName val="RO_Proposed"/>
      <sheetName val="RO_UCC_Proposed"/>
      <sheetName val="AttritionExp"/>
      <sheetName val="AttrRB_UCC"/>
      <sheetName val="AttrRatebase"/>
      <sheetName val="AttritionRR"/>
      <sheetName val="AttrRO_Present"/>
      <sheetName val="AttrRO_Proposed"/>
      <sheetName val="Plant_in_Service"/>
      <sheetName val="InputsTitle"/>
      <sheetName val="ReferenceErrors"/>
      <sheetName val="PrintWorksheets"/>
      <sheetName val="RO_Output"/>
      <sheetName val="RO_Data"/>
    </sheetNames>
    <sheetDataSet>
      <sheetData sheetId="0" refreshError="1">
        <row r="3">
          <cell r="B3">
            <v>2014</v>
          </cell>
        </row>
        <row r="6">
          <cell r="B6" t="str">
            <v>Current Year</v>
          </cell>
        </row>
        <row r="12">
          <cell r="B12" t="str">
            <v>Prior Year</v>
          </cell>
        </row>
        <row r="19">
          <cell r="B19" t="str">
            <v>Pacific Gas and Electric Company</v>
          </cell>
        </row>
        <row r="21">
          <cell r="B21" t="str">
            <v>2014 CPUC General Rate Case</v>
          </cell>
        </row>
      </sheetData>
      <sheetData sheetId="1" refreshError="1">
        <row r="13">
          <cell r="B13" t="str">
            <v>Gas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-RO_TOC"/>
      <sheetName val="GRC-AttrRO_TOC"/>
      <sheetName val="GRC-RO RunTips"/>
      <sheetName val="GRC-RO Printing Tips"/>
      <sheetName val="EleFactors"/>
      <sheetName val="GasFactors"/>
      <sheetName val="Revenues"/>
      <sheetName val="Expenses"/>
      <sheetName val="OtherTaxes"/>
      <sheetName val="Ratebase"/>
      <sheetName val="Plant_in_Service"/>
      <sheetName val="WorkingCash"/>
      <sheetName val="RO_Present"/>
      <sheetName val="RO_Proposed"/>
      <sheetName val="GRC_LOBInputs"/>
      <sheetName val="Choices_Assumptions_Options"/>
      <sheetName val="Case and UCCs"/>
      <sheetName val="PrintWorkSheet"/>
      <sheetName val="Page_range"/>
      <sheetName val="LOBInputsTaxRO"/>
      <sheetName val="LOBInputsCapitalRO"/>
      <sheetName val="LOBInputsExpenseRO"/>
      <sheetName val="LOBInputsGlobalRO"/>
      <sheetName val="InputsGlobalROFactors"/>
      <sheetName val="InputsTaxRO"/>
      <sheetName val="InputsCapitalRO"/>
      <sheetName val="InputsExpenseRO"/>
      <sheetName val="InputsGlobalRO"/>
      <sheetName val="AttritionExp"/>
      <sheetName val="AttrRB_Func"/>
      <sheetName val="AttrRatebase"/>
      <sheetName val="AttritionRR"/>
      <sheetName val="AttrRO_Present"/>
      <sheetName val="AttrRO_Proposed"/>
      <sheetName val="RO_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2017</v>
          </cell>
        </row>
        <row r="22">
          <cell r="B22" t="str">
            <v>Application (incl. Errata &amp; Updates)</v>
          </cell>
        </row>
        <row r="29">
          <cell r="B29">
            <v>2017</v>
          </cell>
        </row>
      </sheetData>
      <sheetData sheetId="16">
        <row r="125">
          <cell r="D125" t="str">
            <v>Electric Distribution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asNOL-DTA"/>
      <sheetName val="GasRBInp"/>
      <sheetName val="Sheet3"/>
    </sheetNames>
    <sheetDataSet>
      <sheetData sheetId="0"/>
      <sheetData sheetId="1"/>
      <sheetData sheetId="2">
        <row r="84">
          <cell r="B84">
            <v>0.35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AG_UCCAllocator"/>
      <sheetName val="Sheet1"/>
      <sheetName val="lkpUCC"/>
    </sheetNames>
    <sheetDataSet>
      <sheetData sheetId="0"/>
      <sheetData sheetId="1"/>
      <sheetData sheetId="2">
        <row r="2">
          <cell r="A2" t="str">
            <v>UCC</v>
          </cell>
          <cell r="B2" t="str">
            <v>Description</v>
          </cell>
          <cell r="C2" t="str">
            <v>CaseID_General</v>
          </cell>
          <cell r="D2" t="str">
            <v>LOB</v>
          </cell>
          <cell r="E2" t="str">
            <v>Dept</v>
          </cell>
          <cell r="F2" t="str">
            <v>CaseID_Specific</v>
          </cell>
        </row>
        <row r="3">
          <cell r="A3">
            <v>100</v>
          </cell>
          <cell r="B3" t="str">
            <v>EG - Power Generation</v>
          </cell>
          <cell r="C3" t="str">
            <v>Common UCC</v>
          </cell>
          <cell r="D3"/>
          <cell r="E3"/>
          <cell r="F3"/>
        </row>
        <row r="4">
          <cell r="A4">
            <v>101</v>
          </cell>
          <cell r="B4" t="str">
            <v>EG - Fossil Facilities (Incl Gateway, Colusa &amp; Humboldt for 2014 GRC)</v>
          </cell>
          <cell r="C4" t="str">
            <v>GRC</v>
          </cell>
          <cell r="D4" t="str">
            <v>EG</v>
          </cell>
          <cell r="E4" t="str">
            <v>Electric</v>
          </cell>
          <cell r="F4" t="str">
            <v>GRC</v>
          </cell>
        </row>
        <row r="5">
          <cell r="A5">
            <v>102</v>
          </cell>
          <cell r="B5" t="str">
            <v>EG - Fossil Transmission</v>
          </cell>
          <cell r="C5" t="str">
            <v>GRC</v>
          </cell>
          <cell r="D5" t="str">
            <v>EG</v>
          </cell>
          <cell r="E5" t="str">
            <v>Electric</v>
          </cell>
          <cell r="F5" t="str">
            <v>GRC</v>
          </cell>
        </row>
        <row r="6">
          <cell r="A6">
            <v>106</v>
          </cell>
          <cell r="B6" t="str">
            <v>EG - Other Generation Solar</v>
          </cell>
          <cell r="C6" t="str">
            <v>GRC</v>
          </cell>
          <cell r="D6" t="str">
            <v>EG</v>
          </cell>
          <cell r="E6" t="str">
            <v>Electric</v>
          </cell>
          <cell r="F6" t="str">
            <v>GRC</v>
          </cell>
        </row>
        <row r="7">
          <cell r="A7">
            <v>108</v>
          </cell>
          <cell r="B7" t="str">
            <v>EG - Fuel Cell</v>
          </cell>
          <cell r="C7" t="str">
            <v>GRC</v>
          </cell>
          <cell r="D7" t="str">
            <v>EG</v>
          </cell>
          <cell r="E7" t="str">
            <v>Electric</v>
          </cell>
          <cell r="F7" t="str">
            <v>GRC</v>
          </cell>
        </row>
        <row r="8">
          <cell r="A8">
            <v>109</v>
          </cell>
          <cell r="B8" t="str">
            <v>EG - GRC Solar (Vaca Dixon)</v>
          </cell>
          <cell r="C8" t="str">
            <v>GRC</v>
          </cell>
          <cell r="D8" t="str">
            <v>EG</v>
          </cell>
          <cell r="E8" t="str">
            <v>Electric</v>
          </cell>
          <cell r="F8" t="str">
            <v>GRC</v>
          </cell>
        </row>
        <row r="9">
          <cell r="A9">
            <v>110</v>
          </cell>
          <cell r="B9" t="str">
            <v>EG - Wind</v>
          </cell>
          <cell r="C9" t="str">
            <v>Non-GRC</v>
          </cell>
          <cell r="D9" t="str">
            <v>EG</v>
          </cell>
          <cell r="E9" t="str">
            <v>Electric</v>
          </cell>
          <cell r="F9" t="str">
            <v>Future</v>
          </cell>
        </row>
        <row r="10">
          <cell r="A10">
            <v>120</v>
          </cell>
          <cell r="B10" t="str">
            <v>EG - Hydro Facilities (Incl Helms &amp; Hydro Renewables Facilities)</v>
          </cell>
          <cell r="C10" t="str">
            <v>GRC</v>
          </cell>
          <cell r="D10" t="str">
            <v>EG</v>
          </cell>
          <cell r="E10" t="str">
            <v>Electric</v>
          </cell>
          <cell r="F10" t="str">
            <v>GRC</v>
          </cell>
        </row>
        <row r="11">
          <cell r="A11">
            <v>121</v>
          </cell>
          <cell r="B11" t="str">
            <v>EG - Hydro Transmission (Incl Helms &amp; Hydro Renewables Transmission)</v>
          </cell>
          <cell r="C11" t="str">
            <v>GRC</v>
          </cell>
          <cell r="D11" t="str">
            <v>EG</v>
          </cell>
          <cell r="E11" t="str">
            <v>Electric</v>
          </cell>
          <cell r="F11" t="str">
            <v>GRC</v>
          </cell>
        </row>
        <row r="12">
          <cell r="A12">
            <v>130</v>
          </cell>
          <cell r="B12" t="str">
            <v>EG - Diablo Canyon Nuclear Generation Facilities (Incl Diablo Steam Generator Replacement)</v>
          </cell>
          <cell r="C12" t="str">
            <v>GRC</v>
          </cell>
          <cell r="D12" t="str">
            <v>EG</v>
          </cell>
          <cell r="E12" t="str">
            <v>Electric</v>
          </cell>
          <cell r="F12" t="str">
            <v>GRC</v>
          </cell>
        </row>
        <row r="13">
          <cell r="A13">
            <v>131</v>
          </cell>
          <cell r="B13" t="str">
            <v>EG - Diablo Canyon Transmission</v>
          </cell>
          <cell r="C13" t="str">
            <v>GRC</v>
          </cell>
          <cell r="D13" t="str">
            <v>EG</v>
          </cell>
          <cell r="E13" t="str">
            <v>Electric</v>
          </cell>
          <cell r="F13" t="str">
            <v>GRC</v>
          </cell>
        </row>
        <row r="14">
          <cell r="A14">
            <v>133</v>
          </cell>
          <cell r="B14" t="str">
            <v xml:space="preserve">EG - Diablo Canyon Decommissioning </v>
          </cell>
          <cell r="C14" t="str">
            <v>Non-GRC</v>
          </cell>
          <cell r="D14" t="str">
            <v>EG</v>
          </cell>
          <cell r="E14" t="str">
            <v>Electric</v>
          </cell>
          <cell r="F14" t="str">
            <v>NDTCP</v>
          </cell>
        </row>
        <row r="15">
          <cell r="A15">
            <v>134</v>
          </cell>
          <cell r="B15" t="str">
            <v>EG - Humboldt Unit 3 SAFSTOR Costs (Expense)</v>
          </cell>
          <cell r="C15" t="str">
            <v>Non-GRC</v>
          </cell>
          <cell r="D15" t="str">
            <v>EG</v>
          </cell>
          <cell r="E15" t="str">
            <v>Electric</v>
          </cell>
          <cell r="F15" t="str">
            <v>NDTCP</v>
          </cell>
        </row>
        <row r="16">
          <cell r="A16">
            <v>135</v>
          </cell>
          <cell r="B16" t="str">
            <v>EG - Humboldt Unit 3 Decommissioning</v>
          </cell>
          <cell r="C16" t="str">
            <v>Non-GRC</v>
          </cell>
          <cell r="D16" t="str">
            <v>EG</v>
          </cell>
          <cell r="E16" t="str">
            <v>Electric</v>
          </cell>
          <cell r="F16" t="str">
            <v>NDTCP</v>
          </cell>
        </row>
        <row r="17">
          <cell r="A17">
            <v>136</v>
          </cell>
          <cell r="B17" t="str">
            <v>EG - Diablo Canyon Long Term Seismic Program</v>
          </cell>
          <cell r="C17" t="str">
            <v>GRC</v>
          </cell>
          <cell r="D17" t="str">
            <v>EG</v>
          </cell>
          <cell r="E17" t="str">
            <v>Electric</v>
          </cell>
          <cell r="F17" t="str">
            <v>GRC</v>
          </cell>
        </row>
        <row r="18">
          <cell r="A18">
            <v>138</v>
          </cell>
          <cell r="B18" t="str">
            <v>EG - Diablo Canyon Relicensing</v>
          </cell>
          <cell r="C18" t="str">
            <v>Non-GRC</v>
          </cell>
          <cell r="D18" t="str">
            <v>EG</v>
          </cell>
          <cell r="E18" t="str">
            <v>Electric</v>
          </cell>
          <cell r="F18" t="str">
            <v>Outside GRC</v>
          </cell>
        </row>
        <row r="19">
          <cell r="A19">
            <v>140</v>
          </cell>
          <cell r="B19" t="str">
            <v>EG - Power Purchase Payments</v>
          </cell>
          <cell r="C19" t="str">
            <v>Non-GRC</v>
          </cell>
          <cell r="D19" t="str">
            <v>EG</v>
          </cell>
          <cell r="E19" t="str">
            <v>Electric</v>
          </cell>
          <cell r="F19" t="str">
            <v>ERRA</v>
          </cell>
        </row>
        <row r="20">
          <cell r="A20">
            <v>141</v>
          </cell>
          <cell r="B20" t="str">
            <v>EG - Electric Procurement (incl. QF &amp; Other Power Payment Admin)</v>
          </cell>
          <cell r="C20" t="str">
            <v>GRC</v>
          </cell>
          <cell r="D20" t="str">
            <v>EG</v>
          </cell>
          <cell r="E20" t="str">
            <v>Electric</v>
          </cell>
          <cell r="F20" t="str">
            <v>GRC</v>
          </cell>
        </row>
        <row r="21">
          <cell r="A21">
            <v>142</v>
          </cell>
          <cell r="B21" t="str">
            <v xml:space="preserve">EG - Market Redesign Technology Update - MRTU </v>
          </cell>
          <cell r="C21" t="str">
            <v>GRC</v>
          </cell>
          <cell r="D21" t="str">
            <v>EG</v>
          </cell>
          <cell r="E21" t="str">
            <v>Electric</v>
          </cell>
          <cell r="F21" t="str">
            <v>GRC</v>
          </cell>
        </row>
        <row r="22">
          <cell r="A22">
            <v>150</v>
          </cell>
          <cell r="B22" t="str">
            <v>EG - SmartGrid Pilots - Demand Forecasting</v>
          </cell>
          <cell r="C22" t="str">
            <v>GRC</v>
          </cell>
          <cell r="D22" t="str">
            <v>EG</v>
          </cell>
          <cell r="E22" t="str">
            <v>Electric</v>
          </cell>
          <cell r="F22" t="str">
            <v>GRC</v>
          </cell>
        </row>
        <row r="23">
          <cell r="A23">
            <v>200</v>
          </cell>
          <cell r="B23" t="str">
            <v>ET - Network Transmission</v>
          </cell>
          <cell r="C23" t="str">
            <v>Common UCC</v>
          </cell>
          <cell r="D23"/>
          <cell r="E23"/>
          <cell r="F23"/>
        </row>
        <row r="24">
          <cell r="A24">
            <v>201</v>
          </cell>
          <cell r="B24" t="str">
            <v>ET - High Voltage Network Facilities</v>
          </cell>
          <cell r="C24" t="str">
            <v>Non-GRC</v>
          </cell>
          <cell r="D24" t="str">
            <v>ET</v>
          </cell>
          <cell r="E24" t="str">
            <v>Electric</v>
          </cell>
          <cell r="F24" t="str">
            <v>TO</v>
          </cell>
        </row>
        <row r="25">
          <cell r="A25">
            <v>202</v>
          </cell>
          <cell r="B25" t="str">
            <v>ET - Low Voltage Network Facilities</v>
          </cell>
          <cell r="C25" t="str">
            <v>Non-GRC</v>
          </cell>
          <cell r="D25" t="str">
            <v>ET</v>
          </cell>
          <cell r="E25" t="str">
            <v>Electric</v>
          </cell>
          <cell r="F25" t="str">
            <v>TO</v>
          </cell>
        </row>
        <row r="26">
          <cell r="A26">
            <v>203</v>
          </cell>
          <cell r="B26" t="str">
            <v>ET - Partnership Agreement Generation-Ties</v>
          </cell>
          <cell r="C26" t="str">
            <v>Non-GRC</v>
          </cell>
          <cell r="D26" t="str">
            <v>ET</v>
          </cell>
          <cell r="E26" t="str">
            <v>Electric</v>
          </cell>
          <cell r="F26" t="str">
            <v>TO</v>
          </cell>
        </row>
        <row r="27">
          <cell r="A27">
            <v>204</v>
          </cell>
          <cell r="B27" t="str">
            <v>ET - Third-Party Generation-Ties</v>
          </cell>
          <cell r="C27" t="str">
            <v>Non-GRC</v>
          </cell>
          <cell r="D27" t="str">
            <v>ET</v>
          </cell>
          <cell r="E27" t="str">
            <v>Electric</v>
          </cell>
          <cell r="F27" t="str">
            <v>TO</v>
          </cell>
        </row>
        <row r="28">
          <cell r="A28">
            <v>205</v>
          </cell>
          <cell r="B28" t="str">
            <v>ET - Canadian Line</v>
          </cell>
          <cell r="C28" t="str">
            <v>Non-GRC</v>
          </cell>
          <cell r="D28" t="str">
            <v>ET</v>
          </cell>
          <cell r="E28" t="str">
            <v>Electric</v>
          </cell>
          <cell r="F28" t="str">
            <v>TO</v>
          </cell>
        </row>
        <row r="29">
          <cell r="A29">
            <v>300</v>
          </cell>
          <cell r="B29" t="str">
            <v>GE - Gas and Electric Distribution (Allocation to Distribution)</v>
          </cell>
          <cell r="C29" t="str">
            <v>Common UCC</v>
          </cell>
          <cell r="D29"/>
          <cell r="E29"/>
          <cell r="F29"/>
        </row>
        <row r="30">
          <cell r="A30">
            <v>301</v>
          </cell>
          <cell r="B30" t="str">
            <v>ED - Wires &amp; Services (&amp; Cornerstone 2014+ &amp; 2011GRC Dynamic(PDP))</v>
          </cell>
          <cell r="C30" t="str">
            <v>GRC</v>
          </cell>
          <cell r="D30" t="str">
            <v>ED</v>
          </cell>
          <cell r="E30" t="str">
            <v>Electric</v>
          </cell>
          <cell r="F30" t="str">
            <v>GRC</v>
          </cell>
        </row>
        <row r="31">
          <cell r="A31">
            <v>302</v>
          </cell>
          <cell r="B31" t="str">
            <v>ED - Transmission-Level Direct Connects</v>
          </cell>
          <cell r="C31" t="str">
            <v>GRC</v>
          </cell>
          <cell r="D31" t="str">
            <v>ED</v>
          </cell>
          <cell r="E31" t="str">
            <v>Electric</v>
          </cell>
          <cell r="F31" t="str">
            <v>GRC</v>
          </cell>
        </row>
        <row r="32">
          <cell r="A32">
            <v>303</v>
          </cell>
          <cell r="B32" t="str">
            <v>ED - Public Purpose Program Administration</v>
          </cell>
          <cell r="C32" t="str">
            <v>GRC</v>
          </cell>
          <cell r="D32" t="str">
            <v>ED</v>
          </cell>
          <cell r="E32" t="str">
            <v>Electric</v>
          </cell>
          <cell r="F32" t="str">
            <v>GRC</v>
          </cell>
        </row>
        <row r="33">
          <cell r="A33">
            <v>304</v>
          </cell>
          <cell r="B33" t="str">
            <v>ED - Demand Response</v>
          </cell>
          <cell r="C33" t="str">
            <v>Non-GRC</v>
          </cell>
          <cell r="D33" t="str">
            <v>ED</v>
          </cell>
          <cell r="E33" t="str">
            <v>Electric</v>
          </cell>
          <cell r="F33" t="str">
            <v>CEE</v>
          </cell>
        </row>
        <row r="34">
          <cell r="A34">
            <v>306</v>
          </cell>
          <cell r="B34" t="str">
            <v>ED - Cornerstone Adopted (post 2013 requested in 301-Wires &amp; Services)</v>
          </cell>
          <cell r="C34" t="str">
            <v>GRC</v>
          </cell>
          <cell r="D34" t="str">
            <v>ED</v>
          </cell>
          <cell r="E34" t="str">
            <v>Electric</v>
          </cell>
          <cell r="F34" t="str">
            <v>GRC</v>
          </cell>
        </row>
        <row r="35">
          <cell r="A35">
            <v>307</v>
          </cell>
          <cell r="B35" t="str">
            <v>ED - SmartMeter Electric (Incl AMI)</v>
          </cell>
          <cell r="C35" t="str">
            <v>GRC</v>
          </cell>
          <cell r="D35" t="str">
            <v>ED</v>
          </cell>
          <cell r="E35" t="str">
            <v>Electric</v>
          </cell>
          <cell r="F35" t="str">
            <v>GRC</v>
          </cell>
        </row>
        <row r="36">
          <cell r="A36">
            <v>308</v>
          </cell>
          <cell r="B36" t="str">
            <v>ED - Dynamic Pricing Outside GRC (PDP-partial, RCES, PTR, CDA and RTP)</v>
          </cell>
          <cell r="C36" t="str">
            <v>Non-GRC</v>
          </cell>
          <cell r="D36" t="str">
            <v>ED</v>
          </cell>
          <cell r="E36" t="str">
            <v>Electric</v>
          </cell>
          <cell r="F36" t="str">
            <v>Separately Funded</v>
          </cell>
        </row>
        <row r="37">
          <cell r="A37">
            <v>309</v>
          </cell>
          <cell r="B37" t="str">
            <v>ED - SmartMeter Opt Out</v>
          </cell>
          <cell r="C37" t="str">
            <v>GRC</v>
          </cell>
          <cell r="D37" t="str">
            <v>ED</v>
          </cell>
          <cell r="E37" t="str">
            <v>Electric</v>
          </cell>
          <cell r="F37" t="str">
            <v>GRC</v>
          </cell>
        </row>
        <row r="38">
          <cell r="A38">
            <v>310</v>
          </cell>
          <cell r="B38" t="str">
            <v>ED - SmartGrid Pilots</v>
          </cell>
          <cell r="C38" t="str">
            <v>GRC</v>
          </cell>
          <cell r="D38" t="str">
            <v>ED</v>
          </cell>
          <cell r="E38" t="str">
            <v>Electric</v>
          </cell>
          <cell r="F38" t="str">
            <v>GRC</v>
          </cell>
        </row>
        <row r="39">
          <cell r="A39">
            <v>311</v>
          </cell>
          <cell r="B39" t="str">
            <v>ED - Energy Data Center (EDC)</v>
          </cell>
          <cell r="C39" t="str">
            <v>GRC</v>
          </cell>
          <cell r="D39" t="str">
            <v>ED</v>
          </cell>
          <cell r="E39" t="str">
            <v>Electric</v>
          </cell>
          <cell r="F39" t="str">
            <v>GRC</v>
          </cell>
        </row>
        <row r="40">
          <cell r="A40">
            <v>312</v>
          </cell>
          <cell r="B40" t="str">
            <v>ED - CDA &amp; RCES (Customer Data Access, Reconfigur Customer Energy Statement)</v>
          </cell>
          <cell r="C40" t="str">
            <v>GRC</v>
          </cell>
          <cell r="D40" t="str">
            <v>ED</v>
          </cell>
          <cell r="E40" t="str">
            <v>Electric</v>
          </cell>
          <cell r="F40" t="str">
            <v>GRC</v>
          </cell>
        </row>
        <row r="41">
          <cell r="A41">
            <v>313</v>
          </cell>
          <cell r="B41" t="str">
            <v>ED - Energy Storage</v>
          </cell>
          <cell r="C41" t="str">
            <v>Non-GRC</v>
          </cell>
          <cell r="D41" t="str">
            <v>ED</v>
          </cell>
          <cell r="E41" t="str">
            <v>Electric</v>
          </cell>
          <cell r="F41" t="str">
            <v>Outside GRC</v>
          </cell>
        </row>
        <row r="42">
          <cell r="A42">
            <v>320</v>
          </cell>
          <cell r="B42" t="str">
            <v>ED - Streetlights - LED Incremental (ongoing remains in 301-Wires &amp; Services)</v>
          </cell>
          <cell r="C42" t="str">
            <v>GRC</v>
          </cell>
          <cell r="D42" t="str">
            <v>ED</v>
          </cell>
          <cell r="E42" t="str">
            <v>Electric</v>
          </cell>
          <cell r="F42" t="str">
            <v>GRC</v>
          </cell>
        </row>
        <row r="43">
          <cell r="A43">
            <v>321</v>
          </cell>
          <cell r="B43" t="str">
            <v>ED - Hercules</v>
          </cell>
          <cell r="C43" t="str">
            <v>GRC</v>
          </cell>
          <cell r="D43" t="str">
            <v>ED</v>
          </cell>
          <cell r="E43" t="str">
            <v>Electric</v>
          </cell>
          <cell r="F43" t="str">
            <v>GRC</v>
          </cell>
        </row>
        <row r="44">
          <cell r="A44">
            <v>322</v>
          </cell>
          <cell r="B44" t="str">
            <v>ED - Mobile Home Park (roll into 2020 GRC)</v>
          </cell>
          <cell r="C44" t="str">
            <v>Non-GRC</v>
          </cell>
          <cell r="D44" t="str">
            <v>ED</v>
          </cell>
          <cell r="E44" t="str">
            <v>Electric</v>
          </cell>
          <cell r="F44" t="str">
            <v>Separately Funded</v>
          </cell>
        </row>
        <row r="45">
          <cell r="A45">
            <v>324</v>
          </cell>
          <cell r="B45" t="str">
            <v xml:space="preserve">ED - Electric Vehicle Charging </v>
          </cell>
          <cell r="C45" t="str">
            <v>Non-GRC</v>
          </cell>
          <cell r="D45" t="str">
            <v>ED</v>
          </cell>
          <cell r="E45" t="str">
            <v>Electric</v>
          </cell>
          <cell r="F45" t="str">
            <v>Separately Funded</v>
          </cell>
        </row>
        <row r="46">
          <cell r="A46">
            <v>330</v>
          </cell>
          <cell r="B46" t="str">
            <v>ED - Market Redesign Technology Upgrade - MRTU Demand Response</v>
          </cell>
          <cell r="C46" t="str">
            <v>GRC</v>
          </cell>
          <cell r="D46" t="str">
            <v>ED</v>
          </cell>
          <cell r="E46" t="str">
            <v>Electric</v>
          </cell>
          <cell r="F46" t="str">
            <v>GRC</v>
          </cell>
        </row>
        <row r="47">
          <cell r="A47">
            <v>400</v>
          </cell>
          <cell r="B47" t="str">
            <v>EP - Electric PPP Programs</v>
          </cell>
          <cell r="C47" t="str">
            <v>Non-GRC</v>
          </cell>
          <cell r="D47" t="str">
            <v>ED</v>
          </cell>
          <cell r="E47" t="str">
            <v>Electric</v>
          </cell>
          <cell r="F47" t="str">
            <v>CEE</v>
          </cell>
        </row>
        <row r="48">
          <cell r="A48">
            <v>401</v>
          </cell>
          <cell r="B48" t="str">
            <v>EP - Electric PPP Programs (CEE, CARE, LIEE)</v>
          </cell>
          <cell r="C48" t="str">
            <v>Non-GRC</v>
          </cell>
          <cell r="D48" t="str">
            <v>ED</v>
          </cell>
          <cell r="E48" t="str">
            <v>Electric</v>
          </cell>
          <cell r="F48" t="str">
            <v>CEE</v>
          </cell>
        </row>
        <row r="49">
          <cell r="A49">
            <v>500</v>
          </cell>
          <cell r="B49" t="str">
            <v>GT - Gas Transmission and Storage</v>
          </cell>
          <cell r="C49" t="str">
            <v>Common UCC</v>
          </cell>
          <cell r="D49"/>
          <cell r="E49"/>
          <cell r="F49"/>
        </row>
        <row r="50">
          <cell r="A50">
            <v>501</v>
          </cell>
          <cell r="B50" t="str">
            <v>GT - Gathering</v>
          </cell>
          <cell r="C50" t="str">
            <v>Non-GRC</v>
          </cell>
          <cell r="D50" t="str">
            <v>GT</v>
          </cell>
          <cell r="E50" t="str">
            <v>Gas</v>
          </cell>
          <cell r="F50" t="str">
            <v>GTS</v>
          </cell>
        </row>
        <row r="51">
          <cell r="A51">
            <v>510</v>
          </cell>
          <cell r="B51" t="str">
            <v>GS - Storage Services - All</v>
          </cell>
          <cell r="C51" t="str">
            <v>Common UCC</v>
          </cell>
          <cell r="D51"/>
          <cell r="E51"/>
          <cell r="F51"/>
        </row>
        <row r="52">
          <cell r="A52">
            <v>511</v>
          </cell>
          <cell r="B52" t="str">
            <v>GS - Storage Services - McDonald Island</v>
          </cell>
          <cell r="C52" t="str">
            <v>Non-GRC</v>
          </cell>
          <cell r="D52" t="str">
            <v>GT</v>
          </cell>
          <cell r="E52" t="str">
            <v>Gas</v>
          </cell>
          <cell r="F52" t="str">
            <v>GTS</v>
          </cell>
        </row>
        <row r="53">
          <cell r="A53">
            <v>512</v>
          </cell>
          <cell r="B53" t="str">
            <v>GS - Storage Services - Los Medanos/Pleasant Creek</v>
          </cell>
          <cell r="C53" t="str">
            <v>Non-GRC</v>
          </cell>
          <cell r="D53" t="str">
            <v>GT</v>
          </cell>
          <cell r="E53" t="str">
            <v>Gas</v>
          </cell>
          <cell r="F53" t="str">
            <v>GTS</v>
          </cell>
        </row>
        <row r="54">
          <cell r="A54">
            <v>513</v>
          </cell>
          <cell r="B54" t="str">
            <v>GS - Storage Services - Gill Ranch</v>
          </cell>
          <cell r="C54" t="str">
            <v>Non-GRC</v>
          </cell>
          <cell r="D54" t="str">
            <v>GT</v>
          </cell>
          <cell r="E54" t="str">
            <v>Gas</v>
          </cell>
          <cell r="F54" t="str">
            <v>GTS</v>
          </cell>
        </row>
        <row r="55">
          <cell r="A55">
            <v>520</v>
          </cell>
          <cell r="B55" t="str">
            <v>GT - Local Transmission</v>
          </cell>
          <cell r="C55" t="str">
            <v>Non-GRC</v>
          </cell>
          <cell r="D55" t="str">
            <v>GT</v>
          </cell>
          <cell r="E55" t="str">
            <v>Gas</v>
          </cell>
          <cell r="F55" t="str">
            <v>GTS</v>
          </cell>
        </row>
        <row r="56">
          <cell r="A56">
            <v>521</v>
          </cell>
          <cell r="B56" t="str">
            <v>GT - Transmission: Northern Path – Line 401</v>
          </cell>
          <cell r="C56" t="str">
            <v>Non-GRC</v>
          </cell>
          <cell r="D56" t="str">
            <v>GT</v>
          </cell>
          <cell r="E56" t="str">
            <v>Gas</v>
          </cell>
          <cell r="F56" t="str">
            <v>GTS</v>
          </cell>
        </row>
        <row r="57">
          <cell r="A57">
            <v>522</v>
          </cell>
          <cell r="B57" t="str">
            <v>GT - Transmission: Northern Path – Line 400</v>
          </cell>
          <cell r="C57" t="str">
            <v>Non-GRC</v>
          </cell>
          <cell r="D57" t="str">
            <v>GT</v>
          </cell>
          <cell r="E57" t="str">
            <v>Gas</v>
          </cell>
          <cell r="F57" t="str">
            <v>GTS</v>
          </cell>
        </row>
        <row r="58">
          <cell r="A58">
            <v>523</v>
          </cell>
          <cell r="B58" t="str">
            <v xml:space="preserve">GT - Transmission: Northern Path – Line 2 </v>
          </cell>
          <cell r="C58" t="str">
            <v>Non-GRC</v>
          </cell>
          <cell r="D58" t="str">
            <v>GT</v>
          </cell>
          <cell r="E58" t="str">
            <v>Gas</v>
          </cell>
          <cell r="F58" t="str">
            <v>GTS</v>
          </cell>
        </row>
        <row r="59">
          <cell r="A59">
            <v>524</v>
          </cell>
          <cell r="B59" t="str">
            <v>GT - Transmission: Southern Path – Line 300 North Milpitas to Panoche</v>
          </cell>
          <cell r="C59" t="str">
            <v>Non-GRC</v>
          </cell>
          <cell r="D59" t="str">
            <v>GT</v>
          </cell>
          <cell r="E59" t="str">
            <v>Gas</v>
          </cell>
          <cell r="F59" t="str">
            <v>GTS</v>
          </cell>
        </row>
        <row r="60">
          <cell r="A60">
            <v>525</v>
          </cell>
          <cell r="B60" t="str">
            <v>GT - Transmission: Southern Path – Line 300 South Topock to Panoche</v>
          </cell>
          <cell r="C60" t="str">
            <v>Non-GRC</v>
          </cell>
          <cell r="D60" t="str">
            <v>GT</v>
          </cell>
          <cell r="E60" t="str">
            <v>Gas</v>
          </cell>
          <cell r="F60" t="str">
            <v>GTS</v>
          </cell>
        </row>
        <row r="61">
          <cell r="A61">
            <v>526</v>
          </cell>
          <cell r="B61" t="str">
            <v>GT - Transmission: Bay Area Loop</v>
          </cell>
          <cell r="C61" t="str">
            <v>Non-GRC</v>
          </cell>
          <cell r="D61" t="str">
            <v>GT</v>
          </cell>
          <cell r="E61" t="str">
            <v>Gas</v>
          </cell>
          <cell r="F61" t="str">
            <v>GTS</v>
          </cell>
        </row>
        <row r="62">
          <cell r="A62">
            <v>527</v>
          </cell>
          <cell r="B62" t="str">
            <v>GT - Excess Line 401</v>
          </cell>
          <cell r="C62" t="str">
            <v>Non-GRC</v>
          </cell>
          <cell r="D62" t="str">
            <v>GT</v>
          </cell>
          <cell r="E62" t="str">
            <v>Gas</v>
          </cell>
          <cell r="F62" t="str">
            <v>GTS</v>
          </cell>
        </row>
        <row r="63">
          <cell r="A63">
            <v>540</v>
          </cell>
          <cell r="B63" t="str">
            <v>GT - Customer Access Charge (CAC)</v>
          </cell>
          <cell r="C63" t="str">
            <v>Non-GRC</v>
          </cell>
          <cell r="D63" t="str">
            <v>GT</v>
          </cell>
          <cell r="E63" t="str">
            <v>Gas</v>
          </cell>
          <cell r="F63" t="str">
            <v>GTS</v>
          </cell>
        </row>
        <row r="64">
          <cell r="A64">
            <v>551</v>
          </cell>
          <cell r="B64" t="str">
            <v>GT - Gathering  PSEP</v>
          </cell>
          <cell r="C64" t="str">
            <v>Non-GRC</v>
          </cell>
          <cell r="D64" t="str">
            <v>GT</v>
          </cell>
          <cell r="E64" t="str">
            <v>Gas</v>
          </cell>
          <cell r="F64" t="str">
            <v>GTS</v>
          </cell>
        </row>
        <row r="65">
          <cell r="A65">
            <v>552</v>
          </cell>
          <cell r="B65" t="str">
            <v>GS - Storage Services - McDonald Island  PSEP</v>
          </cell>
          <cell r="C65" t="str">
            <v>Non-GRC</v>
          </cell>
          <cell r="D65" t="str">
            <v>GT</v>
          </cell>
          <cell r="E65" t="str">
            <v>Gas</v>
          </cell>
          <cell r="F65" t="str">
            <v>GTS</v>
          </cell>
        </row>
        <row r="66">
          <cell r="A66">
            <v>560</v>
          </cell>
          <cell r="B66" t="str">
            <v>GT - Local Transmission  PSEP</v>
          </cell>
          <cell r="C66" t="str">
            <v>Non-GRC</v>
          </cell>
          <cell r="D66" t="str">
            <v>GT</v>
          </cell>
          <cell r="E66" t="str">
            <v>Gas</v>
          </cell>
          <cell r="F66" t="str">
            <v>GTS</v>
          </cell>
        </row>
        <row r="67">
          <cell r="A67">
            <v>562</v>
          </cell>
          <cell r="B67" t="str">
            <v>GT - Transmission: Northern Path – Line 400  PSEP</v>
          </cell>
          <cell r="C67" t="str">
            <v>Non-GRC</v>
          </cell>
          <cell r="D67" t="str">
            <v>GT</v>
          </cell>
          <cell r="E67" t="str">
            <v>Gas</v>
          </cell>
          <cell r="F67" t="str">
            <v>GTS</v>
          </cell>
        </row>
        <row r="68">
          <cell r="A68">
            <v>564</v>
          </cell>
          <cell r="B68" t="str">
            <v>GT - Trans: Southern Path – Line 300 North Milpitas to Panoche  PSEP</v>
          </cell>
          <cell r="C68" t="str">
            <v>Non-GRC</v>
          </cell>
          <cell r="D68" t="str">
            <v>GT</v>
          </cell>
          <cell r="E68" t="str">
            <v>Gas</v>
          </cell>
          <cell r="F68" t="str">
            <v>GTS</v>
          </cell>
        </row>
        <row r="69">
          <cell r="A69">
            <v>565</v>
          </cell>
          <cell r="B69" t="str">
            <v>GT - Trans: Southern Path – Line 300 South Topock to Panoche  PSEP</v>
          </cell>
          <cell r="C69" t="str">
            <v>Non-GRC</v>
          </cell>
          <cell r="D69" t="str">
            <v>GT</v>
          </cell>
          <cell r="E69" t="str">
            <v>Gas</v>
          </cell>
          <cell r="F69" t="str">
            <v>GTS</v>
          </cell>
        </row>
        <row r="70">
          <cell r="A70">
            <v>566</v>
          </cell>
          <cell r="B70" t="str">
            <v>GT - Transmission: Bay Area Loop  PSEP</v>
          </cell>
          <cell r="C70" t="str">
            <v>Non-GRC</v>
          </cell>
          <cell r="D70" t="str">
            <v>GT</v>
          </cell>
          <cell r="E70" t="str">
            <v>Gas</v>
          </cell>
          <cell r="F70" t="str">
            <v>GTS</v>
          </cell>
        </row>
        <row r="71">
          <cell r="A71">
            <v>550</v>
          </cell>
          <cell r="B71" t="str">
            <v>GT&amp;S  - Common PSEP</v>
          </cell>
          <cell r="C71" t="str">
            <v>Non-GRC</v>
          </cell>
          <cell r="D71" t="str">
            <v>GT</v>
          </cell>
          <cell r="E71" t="str">
            <v>Gas</v>
          </cell>
          <cell r="F71" t="str">
            <v>GTS</v>
          </cell>
        </row>
        <row r="72">
          <cell r="A72">
            <v>600</v>
          </cell>
          <cell r="B72" t="str">
            <v>GD - Gas Distribution</v>
          </cell>
          <cell r="C72" t="str">
            <v>Non-GRC</v>
          </cell>
          <cell r="D72" t="str">
            <v>GT</v>
          </cell>
          <cell r="E72" t="str">
            <v>Gas</v>
          </cell>
          <cell r="F72" t="str">
            <v>GTS</v>
          </cell>
        </row>
        <row r="73">
          <cell r="A73">
            <v>601</v>
          </cell>
          <cell r="B73" t="str">
            <v>GD - Pipes and Services</v>
          </cell>
          <cell r="C73" t="str">
            <v>GRC</v>
          </cell>
          <cell r="D73" t="str">
            <v>GD</v>
          </cell>
          <cell r="E73" t="str">
            <v>Gas</v>
          </cell>
          <cell r="F73" t="str">
            <v>GRC</v>
          </cell>
        </row>
        <row r="74">
          <cell r="A74">
            <v>602</v>
          </cell>
          <cell r="B74" t="str">
            <v>GD - Gas Procurement</v>
          </cell>
          <cell r="C74" t="str">
            <v>GRC</v>
          </cell>
          <cell r="D74" t="str">
            <v>GD</v>
          </cell>
          <cell r="E74" t="str">
            <v>Gas</v>
          </cell>
          <cell r="F74" t="str">
            <v>GRC</v>
          </cell>
        </row>
        <row r="75">
          <cell r="A75">
            <v>603</v>
          </cell>
          <cell r="B75" t="str">
            <v>GD - Public Purpose Program Administration</v>
          </cell>
          <cell r="C75" t="str">
            <v>GRC</v>
          </cell>
          <cell r="D75" t="str">
            <v>GD</v>
          </cell>
          <cell r="E75" t="str">
            <v>Gas</v>
          </cell>
          <cell r="F75" t="str">
            <v>GRC</v>
          </cell>
        </row>
        <row r="76">
          <cell r="A76">
            <v>604</v>
          </cell>
          <cell r="B76" t="str">
            <v>GD - SmartMeter Gas (Incl AMI)</v>
          </cell>
          <cell r="C76" t="str">
            <v>GRC</v>
          </cell>
          <cell r="D76" t="str">
            <v>GD</v>
          </cell>
          <cell r="E76" t="str">
            <v>Gas</v>
          </cell>
          <cell r="F76" t="str">
            <v>GRC</v>
          </cell>
        </row>
        <row r="77">
          <cell r="A77">
            <v>605</v>
          </cell>
          <cell r="B77" t="str">
            <v>GD - RCES - Revised Customer Energy Statement</v>
          </cell>
          <cell r="C77" t="str">
            <v>GRC</v>
          </cell>
          <cell r="D77" t="str">
            <v>GD</v>
          </cell>
          <cell r="E77" t="str">
            <v>Gas</v>
          </cell>
          <cell r="F77" t="str">
            <v>GRC</v>
          </cell>
        </row>
        <row r="78">
          <cell r="A78">
            <v>606</v>
          </cell>
          <cell r="B78" t="str">
            <v>GD - SmartMeter Opt Out</v>
          </cell>
          <cell r="C78" t="str">
            <v>GRC</v>
          </cell>
          <cell r="D78" t="str">
            <v>GD</v>
          </cell>
          <cell r="E78" t="str">
            <v>Gas</v>
          </cell>
          <cell r="F78" t="str">
            <v>GRC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total"/>
      <sheetName val="Sheet1"/>
      <sheetName val="Totaling worksheet"/>
      <sheetName val="Inputs"/>
      <sheetName val="Rec Adj"/>
      <sheetName val="RecAdj by R_O - Hydro"/>
      <sheetName val="RecAdj by Acct - Hydro"/>
      <sheetName val="RecAdj by Acct - DCPP"/>
      <sheetName val="EO - No Totaling"/>
      <sheetName val="AB - 524 summary workpapers"/>
      <sheetName val="AB Split - No Totaling"/>
      <sheetName val="AB Ratio"/>
      <sheetName val="AB workpapers"/>
      <sheetName val="AI Hydro workpapers"/>
      <sheetName val="AI Fossil workpapers"/>
      <sheetName val="AJ workpapers"/>
      <sheetName val="AK workpapers"/>
      <sheetName val="AK Nuc workpapers"/>
      <sheetName val="AW Hydro workpapers"/>
      <sheetName val="AW Fossil workpapers"/>
      <sheetName val="AX workpapers"/>
      <sheetName val="AY workpapers"/>
      <sheetName val="AZ workpapers"/>
      <sheetName val="BB workpapers"/>
      <sheetName val="BC workpapers"/>
      <sheetName val="BI workpapers"/>
      <sheetName val="BJ workpapers"/>
      <sheetName val="BK Hydro workpapers"/>
      <sheetName val="BK Fossil workpapers"/>
      <sheetName val="BP workpapers"/>
      <sheetName val="BQ workpapers"/>
      <sheetName val="BR workpapers"/>
      <sheetName val="BS workpapers"/>
      <sheetName val="BT workpapers"/>
      <sheetName val="BU workpapers"/>
      <sheetName val="BV workpapers"/>
      <sheetName val="BY workpapers"/>
      <sheetName val="BZ workpapers"/>
      <sheetName val="CI workpapers"/>
      <sheetName val="CJ workpapers"/>
      <sheetName val="CO workpapers"/>
      <sheetName val="CP workpapers"/>
      <sheetName val="CR workpapers"/>
      <sheetName val="CT workpapers"/>
      <sheetName val="DL workpapers"/>
      <sheetName val="DM workpapers"/>
      <sheetName val="DN workpapers"/>
      <sheetName val="DP workpapers"/>
      <sheetName val="EO workpapers"/>
      <sheetName val="EP Hydro workpapers"/>
      <sheetName val="EP CRE workpapers"/>
      <sheetName val="EQ CRE workpapers"/>
      <sheetName val="ES workpapers"/>
      <sheetName val="FB workpapers"/>
      <sheetName val="FM workpapers"/>
      <sheetName val="GH workpapers"/>
      <sheetName val="HJ workpapers"/>
      <sheetName val="HL workpapers"/>
      <sheetName val="HZ Fossil workpapers"/>
      <sheetName val="HZ Hydro workpapers"/>
      <sheetName val="IE workpapers"/>
      <sheetName val="IG workpapers"/>
      <sheetName val="Other workpapers"/>
      <sheetName val="Fuel and Misc workpapers"/>
      <sheetName val="BaseYr"/>
      <sheetName val="adjBaseYr"/>
      <sheetName val="RecYr1"/>
      <sheetName val="adjRecYr1"/>
      <sheetName val="EstYr2"/>
      <sheetName val="EstYr3"/>
      <sheetName val="EstYr4"/>
      <sheetName val="EstYr5"/>
      <sheetName val="RecYr1esc"/>
      <sheetName val="EstYr2esc"/>
      <sheetName val="EstYr3esc"/>
      <sheetName val="EstYr4esc"/>
      <sheetName val="EstYr5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0">
          <cell r="A150" t="str">
            <v>AB408</v>
          </cell>
          <cell r="B150">
            <v>4048.4103500000001</v>
          </cell>
          <cell r="C150">
            <v>-3886.7894999999999</v>
          </cell>
        </row>
        <row r="151">
          <cell r="A151" t="str">
            <v>AB506</v>
          </cell>
          <cell r="B151">
            <v>43.988858648795002</v>
          </cell>
          <cell r="C151">
            <v>8.2284063929703208</v>
          </cell>
        </row>
        <row r="152">
          <cell r="A152" t="str">
            <v>AB524</v>
          </cell>
          <cell r="B152">
            <v>425.65242006900195</v>
          </cell>
          <cell r="C152">
            <v>53.996821955463602</v>
          </cell>
        </row>
        <row r="153">
          <cell r="A153" t="str">
            <v>AB539</v>
          </cell>
          <cell r="B153">
            <v>3625.8555511778068</v>
          </cell>
          <cell r="C153">
            <v>-4140.4026922293042</v>
          </cell>
        </row>
        <row r="154">
          <cell r="A154" t="str">
            <v>AB545</v>
          </cell>
          <cell r="B154">
            <v>195.77176709638846</v>
          </cell>
          <cell r="C154">
            <v>278.79653726585974</v>
          </cell>
        </row>
        <row r="155">
          <cell r="A155" t="str">
            <v>AB549</v>
          </cell>
          <cell r="B155">
            <v>44.517997716198032</v>
          </cell>
          <cell r="C155">
            <v>29.285357247195826</v>
          </cell>
        </row>
        <row r="156">
          <cell r="A156" t="str">
            <v>AB557</v>
          </cell>
          <cell r="B156">
            <v>1035.1302548449362</v>
          </cell>
          <cell r="C156">
            <v>345.19865615560661</v>
          </cell>
        </row>
        <row r="157">
          <cell r="A157" t="str">
            <v>AB563</v>
          </cell>
          <cell r="B157">
            <v>51.211981229804422</v>
          </cell>
          <cell r="C157">
            <v>-74.525942757975869</v>
          </cell>
        </row>
        <row r="158">
          <cell r="A158" t="str">
            <v>AB565</v>
          </cell>
          <cell r="B158">
            <v>37.074169999999995</v>
          </cell>
          <cell r="C158">
            <v>33.681811503036755</v>
          </cell>
        </row>
        <row r="159">
          <cell r="A159" t="str">
            <v>AB566</v>
          </cell>
          <cell r="B159">
            <v>3948.5319113596806</v>
          </cell>
          <cell r="C159">
            <v>-4207.3267264809701</v>
          </cell>
        </row>
        <row r="160">
          <cell r="A160" t="str">
            <v>AB571</v>
          </cell>
          <cell r="B160">
            <v>21.273593672930385</v>
          </cell>
          <cell r="C160">
            <v>-37.604910135201735</v>
          </cell>
        </row>
        <row r="161">
          <cell r="A161" t="str">
            <v>AB583</v>
          </cell>
          <cell r="B161">
            <v>337.73844627768779</v>
          </cell>
          <cell r="C161">
            <v>-485.15130194179329</v>
          </cell>
        </row>
        <row r="162">
          <cell r="A162" t="str">
            <v>AB587</v>
          </cell>
          <cell r="B162">
            <v>122.20353341575195</v>
          </cell>
          <cell r="C162">
            <v>-126.50233666776049</v>
          </cell>
        </row>
        <row r="163">
          <cell r="A163" t="str">
            <v>AB588</v>
          </cell>
          <cell r="B163">
            <v>23411.07346578225</v>
          </cell>
          <cell r="C163">
            <v>-24011.426825826195</v>
          </cell>
        </row>
        <row r="164">
          <cell r="A164" t="str">
            <v>AB593</v>
          </cell>
          <cell r="B164">
            <v>65.894110093789905</v>
          </cell>
          <cell r="C164">
            <v>20.177645440066165</v>
          </cell>
        </row>
        <row r="165">
          <cell r="A165" t="str">
            <v>AB742</v>
          </cell>
          <cell r="B165">
            <v>19.63289119367483</v>
          </cell>
          <cell r="C165">
            <v>4.339675732799269</v>
          </cell>
        </row>
        <row r="166">
          <cell r="A166" t="str">
            <v>AB813</v>
          </cell>
          <cell r="B166">
            <v>49.800599999999996</v>
          </cell>
          <cell r="C166">
            <v>4.1897200000000003</v>
          </cell>
        </row>
        <row r="167">
          <cell r="A167" t="str">
            <v>AB824</v>
          </cell>
          <cell r="B167">
            <v>14.705899701373388</v>
          </cell>
          <cell r="C167">
            <v>3.0962366430348651</v>
          </cell>
        </row>
        <row r="168">
          <cell r="A168" t="str">
            <v>AB859</v>
          </cell>
          <cell r="B168">
            <v>312.97004959836113</v>
          </cell>
          <cell r="C168">
            <v>47.729435107105068</v>
          </cell>
        </row>
        <row r="169">
          <cell r="A169" t="str">
            <v>AB867</v>
          </cell>
          <cell r="B169">
            <v>414.54438553963161</v>
          </cell>
          <cell r="C169">
            <v>-612.68651032918228</v>
          </cell>
        </row>
        <row r="170">
          <cell r="A170" t="str">
            <v>AB879</v>
          </cell>
          <cell r="B170">
            <v>240.80864314275931</v>
          </cell>
          <cell r="C170">
            <v>-280.12708175532953</v>
          </cell>
        </row>
        <row r="171">
          <cell r="A171" t="str">
            <v>AB880</v>
          </cell>
          <cell r="B171">
            <v>10528.325119434767</v>
          </cell>
          <cell r="C171">
            <v>-11222.600925096251</v>
          </cell>
        </row>
        <row r="172">
          <cell r="A172" t="str">
            <v>AB903</v>
          </cell>
          <cell r="B172">
            <v>2063.6623579454558</v>
          </cell>
          <cell r="C172">
            <v>3886.5106512713337</v>
          </cell>
        </row>
        <row r="173">
          <cell r="A173" t="str">
            <v>AB910</v>
          </cell>
          <cell r="B173">
            <v>103.46925603566342</v>
          </cell>
          <cell r="C173">
            <v>-103.28475833351195</v>
          </cell>
        </row>
        <row r="174">
          <cell r="A174" t="str">
            <v>AB912</v>
          </cell>
          <cell r="B174">
            <v>26.421258170403711</v>
          </cell>
          <cell r="C174">
            <v>-33.929124561317629</v>
          </cell>
        </row>
        <row r="175">
          <cell r="A175" t="str">
            <v>AB920</v>
          </cell>
          <cell r="B175">
            <v>7907.1982800000005</v>
          </cell>
          <cell r="C175">
            <v>-56183.140960000004</v>
          </cell>
        </row>
        <row r="176">
          <cell r="A176" t="str">
            <v>AB926</v>
          </cell>
          <cell r="B176">
            <v>9106.7711600000002</v>
          </cell>
          <cell r="C176">
            <v>9306.4838500000005</v>
          </cell>
        </row>
        <row r="177">
          <cell r="A177" t="str">
            <v>AI408</v>
          </cell>
          <cell r="B177">
            <v>95.382300000000001</v>
          </cell>
          <cell r="C177">
            <v>0</v>
          </cell>
        </row>
        <row r="178">
          <cell r="A178" t="str">
            <v>AI511</v>
          </cell>
          <cell r="B178">
            <v>25.838229999999999</v>
          </cell>
          <cell r="C178">
            <v>532.72536000000002</v>
          </cell>
        </row>
        <row r="179">
          <cell r="A179" t="str">
            <v>AI542</v>
          </cell>
          <cell r="B179">
            <v>1130.3023155751125</v>
          </cell>
          <cell r="C179">
            <v>1001.4100505078478</v>
          </cell>
        </row>
        <row r="180">
          <cell r="A180" t="str">
            <v>AI545</v>
          </cell>
          <cell r="B180">
            <v>4.635835853181054</v>
          </cell>
          <cell r="C180">
            <v>13.51576132940189</v>
          </cell>
        </row>
        <row r="181">
          <cell r="A181" t="str">
            <v>AI926</v>
          </cell>
          <cell r="B181">
            <v>221.24917000000002</v>
          </cell>
          <cell r="C181">
            <v>0</v>
          </cell>
        </row>
        <row r="182">
          <cell r="A182" t="str">
            <v>AJ408</v>
          </cell>
          <cell r="B182">
            <v>10.74668</v>
          </cell>
          <cell r="C182">
            <v>0</v>
          </cell>
        </row>
        <row r="183">
          <cell r="A183" t="str">
            <v>AJ543</v>
          </cell>
          <cell r="B183">
            <v>130.04102362821737</v>
          </cell>
          <cell r="C183">
            <v>33.774654040616966</v>
          </cell>
        </row>
        <row r="184">
          <cell r="A184" t="str">
            <v>AJ926</v>
          </cell>
          <cell r="B184">
            <v>27.911660000000001</v>
          </cell>
          <cell r="C184">
            <v>0</v>
          </cell>
        </row>
        <row r="185">
          <cell r="A185" t="str">
            <v>AK408</v>
          </cell>
          <cell r="B185">
            <v>452.04590000000002</v>
          </cell>
          <cell r="C185">
            <v>0</v>
          </cell>
        </row>
        <row r="186">
          <cell r="A186" t="str">
            <v>AK505</v>
          </cell>
          <cell r="B186">
            <v>10.005963834731579</v>
          </cell>
          <cell r="C186">
            <v>59.92302032568513</v>
          </cell>
        </row>
        <row r="187">
          <cell r="A187" t="str">
            <v>AK506</v>
          </cell>
          <cell r="B187">
            <v>92.057458630594709</v>
          </cell>
          <cell r="C187">
            <v>291.03642411291918</v>
          </cell>
        </row>
        <row r="188">
          <cell r="A188" t="str">
            <v>AK514</v>
          </cell>
          <cell r="B188">
            <v>115.76214961575768</v>
          </cell>
          <cell r="C188">
            <v>41.801512079369481</v>
          </cell>
        </row>
        <row r="189">
          <cell r="A189" t="str">
            <v>AK524</v>
          </cell>
          <cell r="B189">
            <v>319.25506572892016</v>
          </cell>
          <cell r="C189">
            <v>928.10962519606448</v>
          </cell>
        </row>
        <row r="190">
          <cell r="A190" t="str">
            <v>AK539</v>
          </cell>
          <cell r="B190">
            <v>36.388888666134257</v>
          </cell>
          <cell r="C190">
            <v>11.199458872227542</v>
          </cell>
        </row>
        <row r="191">
          <cell r="A191" t="str">
            <v>AK545</v>
          </cell>
          <cell r="B191">
            <v>296.18372114681358</v>
          </cell>
          <cell r="C191">
            <v>237.72155121471306</v>
          </cell>
        </row>
        <row r="192">
          <cell r="A192" t="str">
            <v>AK549</v>
          </cell>
          <cell r="B192">
            <v>-3.2836789724710033E-2</v>
          </cell>
          <cell r="C192">
            <v>258.79420499243361</v>
          </cell>
        </row>
        <row r="193">
          <cell r="A193" t="str">
            <v>AK562</v>
          </cell>
          <cell r="B193">
            <v>79.826917428188878</v>
          </cell>
          <cell r="C193">
            <v>92.839919576740073</v>
          </cell>
        </row>
        <row r="194">
          <cell r="A194" t="str">
            <v>AK566</v>
          </cell>
          <cell r="B194">
            <v>3.9208192528584727</v>
          </cell>
          <cell r="C194">
            <v>-2.7161827826052054</v>
          </cell>
        </row>
        <row r="195">
          <cell r="A195" t="str">
            <v>AK570</v>
          </cell>
          <cell r="B195">
            <v>301.54302914227054</v>
          </cell>
          <cell r="C195">
            <v>275.72764699939177</v>
          </cell>
        </row>
        <row r="196">
          <cell r="A196" t="str">
            <v>AK588</v>
          </cell>
          <cell r="B196">
            <v>2501.8597169705135</v>
          </cell>
          <cell r="C196">
            <v>2355.5383986846455</v>
          </cell>
        </row>
        <row r="197">
          <cell r="A197" t="str">
            <v>AK592</v>
          </cell>
          <cell r="B197">
            <v>853.4817156551635</v>
          </cell>
          <cell r="C197">
            <v>660.10407088446163</v>
          </cell>
        </row>
        <row r="198">
          <cell r="A198" t="str">
            <v>AK759</v>
          </cell>
          <cell r="B198">
            <v>108.04600226843121</v>
          </cell>
          <cell r="C198">
            <v>81.016101417880904</v>
          </cell>
        </row>
        <row r="199">
          <cell r="A199" t="str">
            <v>AK824</v>
          </cell>
          <cell r="B199">
            <v>83.657803677034863</v>
          </cell>
          <cell r="C199">
            <v>68.144050856847585</v>
          </cell>
        </row>
        <row r="200">
          <cell r="A200" t="str">
            <v>AK859</v>
          </cell>
          <cell r="B200">
            <v>705.0041644651858</v>
          </cell>
          <cell r="C200">
            <v>804.69303144454989</v>
          </cell>
        </row>
        <row r="201">
          <cell r="A201" t="str">
            <v>AK893</v>
          </cell>
          <cell r="B201">
            <v>13.803133164283718</v>
          </cell>
          <cell r="C201">
            <v>11.897166559872337</v>
          </cell>
        </row>
        <row r="202">
          <cell r="A202" t="str">
            <v>AK920</v>
          </cell>
          <cell r="B202">
            <v>0.11694</v>
          </cell>
          <cell r="C202">
            <v>1.53122</v>
          </cell>
        </row>
        <row r="203">
          <cell r="A203" t="str">
            <v>AK926</v>
          </cell>
          <cell r="B203">
            <v>1148.06636</v>
          </cell>
          <cell r="C203">
            <v>0</v>
          </cell>
        </row>
        <row r="204">
          <cell r="A204" t="str">
            <v>AL408</v>
          </cell>
          <cell r="B204">
            <v>3.3483499999999999</v>
          </cell>
          <cell r="C204">
            <v>0</v>
          </cell>
        </row>
        <row r="205">
          <cell r="A205" t="str">
            <v>AL570</v>
          </cell>
          <cell r="B205">
            <v>42.182761306510194</v>
          </cell>
          <cell r="C205">
            <v>47.436914459693114</v>
          </cell>
        </row>
        <row r="206">
          <cell r="A206" t="str">
            <v>AL926</v>
          </cell>
          <cell r="B206">
            <v>7.4275099999999998</v>
          </cell>
          <cell r="C206">
            <v>0</v>
          </cell>
        </row>
        <row r="207">
          <cell r="A207" t="str">
            <v>AM408</v>
          </cell>
          <cell r="B207">
            <v>1263.30312</v>
          </cell>
          <cell r="C207">
            <v>0</v>
          </cell>
        </row>
        <row r="208">
          <cell r="A208" t="str">
            <v>AM562</v>
          </cell>
          <cell r="B208">
            <v>5131.7891073083993</v>
          </cell>
          <cell r="C208">
            <v>1089.8041829018075</v>
          </cell>
        </row>
        <row r="209">
          <cell r="A209" t="str">
            <v>AM566</v>
          </cell>
          <cell r="B209">
            <v>782.2036959966066</v>
          </cell>
          <cell r="C209">
            <v>205.49659031540219</v>
          </cell>
        </row>
        <row r="210">
          <cell r="A210" t="str">
            <v>AM569</v>
          </cell>
          <cell r="B210">
            <v>170.87120522344682</v>
          </cell>
          <cell r="C210">
            <v>538.24064780238939</v>
          </cell>
        </row>
        <row r="211">
          <cell r="A211" t="str">
            <v>AM570</v>
          </cell>
          <cell r="B211">
            <v>9307.9839587674705</v>
          </cell>
          <cell r="C211">
            <v>5988.0365730669937</v>
          </cell>
        </row>
        <row r="212">
          <cell r="A212" t="str">
            <v>AM573</v>
          </cell>
          <cell r="B212">
            <v>6.7214314909151751</v>
          </cell>
          <cell r="C212">
            <v>1.573024467616533</v>
          </cell>
        </row>
        <row r="213">
          <cell r="A213" t="str">
            <v>AM582</v>
          </cell>
          <cell r="B213">
            <v>0.87307552290006807</v>
          </cell>
          <cell r="C213">
            <v>0.19553794394179286</v>
          </cell>
        </row>
        <row r="214">
          <cell r="A214" t="str">
            <v>AM592</v>
          </cell>
          <cell r="B214">
            <v>42.999584884873101</v>
          </cell>
          <cell r="C214">
            <v>42.52708403174919</v>
          </cell>
        </row>
        <row r="215">
          <cell r="A215" t="str">
            <v>AM926</v>
          </cell>
          <cell r="B215">
            <v>2938.7168799999999</v>
          </cell>
          <cell r="C215">
            <v>0</v>
          </cell>
        </row>
        <row r="216">
          <cell r="A216" t="str">
            <v>AR408</v>
          </cell>
          <cell r="B216">
            <v>5196.1471200000005</v>
          </cell>
          <cell r="C216">
            <v>0</v>
          </cell>
        </row>
        <row r="217">
          <cell r="A217" t="str">
            <v>AR875</v>
          </cell>
          <cell r="B217">
            <v>52.717753819305393</v>
          </cell>
          <cell r="C217">
            <v>21.336116009847103</v>
          </cell>
        </row>
        <row r="218">
          <cell r="A218" t="str">
            <v>AR902</v>
          </cell>
          <cell r="B218">
            <v>61860.981918404934</v>
          </cell>
          <cell r="C218">
            <v>9933.461020785815</v>
          </cell>
        </row>
        <row r="219">
          <cell r="A219" t="str">
            <v>AR926</v>
          </cell>
          <cell r="B219">
            <v>11715.094209999997</v>
          </cell>
          <cell r="C219">
            <v>0</v>
          </cell>
        </row>
        <row r="220">
          <cell r="A220" t="str">
            <v>AW408</v>
          </cell>
          <cell r="B220">
            <v>1135.3661000000002</v>
          </cell>
          <cell r="C220">
            <v>0</v>
          </cell>
        </row>
        <row r="221">
          <cell r="A221" t="str">
            <v>AW506</v>
          </cell>
          <cell r="B221">
            <v>19.384424124590407</v>
          </cell>
          <cell r="C221">
            <v>2.0217182773939739</v>
          </cell>
        </row>
        <row r="222">
          <cell r="A222" t="str">
            <v>AW536</v>
          </cell>
          <cell r="B222">
            <v>309.4874564515265</v>
          </cell>
          <cell r="C222">
            <v>207.14288064859807</v>
          </cell>
        </row>
        <row r="223">
          <cell r="A223" t="str">
            <v>AW537</v>
          </cell>
          <cell r="B223">
            <v>585.24445870128193</v>
          </cell>
          <cell r="C223">
            <v>368.92123731684893</v>
          </cell>
        </row>
        <row r="224">
          <cell r="A224" t="str">
            <v>AW538</v>
          </cell>
          <cell r="B224">
            <v>12419.319396951045</v>
          </cell>
          <cell r="C224">
            <v>5119.8617354164862</v>
          </cell>
        </row>
        <row r="225">
          <cell r="A225" t="str">
            <v>AW539</v>
          </cell>
          <cell r="B225">
            <v>508.5027898494647</v>
          </cell>
          <cell r="C225">
            <v>427.42400433096412</v>
          </cell>
        </row>
        <row r="226">
          <cell r="A226" t="str">
            <v>AW543</v>
          </cell>
          <cell r="B226">
            <v>9.7978799402806249</v>
          </cell>
          <cell r="C226">
            <v>6.0698365921749655</v>
          </cell>
        </row>
        <row r="227">
          <cell r="A227" t="str">
            <v>AW544</v>
          </cell>
          <cell r="B227">
            <v>14.673608591239473</v>
          </cell>
          <cell r="C227">
            <v>12.550614467251387</v>
          </cell>
        </row>
        <row r="228">
          <cell r="A228" t="str">
            <v>AW545</v>
          </cell>
          <cell r="B228">
            <v>0.29153066639470793</v>
          </cell>
          <cell r="C228">
            <v>3.4651781486134672</v>
          </cell>
        </row>
        <row r="229">
          <cell r="A229" t="str">
            <v>AW926</v>
          </cell>
          <cell r="B229">
            <v>2623.2714799999999</v>
          </cell>
          <cell r="C229">
            <v>0</v>
          </cell>
        </row>
        <row r="230">
          <cell r="A230" t="str">
            <v>AX408</v>
          </cell>
          <cell r="B230">
            <v>414.21719000000002</v>
          </cell>
          <cell r="C230">
            <v>0</v>
          </cell>
        </row>
        <row r="231">
          <cell r="A231" t="str">
            <v>AX537</v>
          </cell>
          <cell r="B231">
            <v>0</v>
          </cell>
          <cell r="C231">
            <v>6.5907265807643567</v>
          </cell>
        </row>
        <row r="232">
          <cell r="A232" t="str">
            <v>AX543</v>
          </cell>
          <cell r="B232">
            <v>4897.789653206346</v>
          </cell>
          <cell r="C232">
            <v>5089.193991707949</v>
          </cell>
        </row>
        <row r="233">
          <cell r="A233" t="str">
            <v>AX544</v>
          </cell>
          <cell r="B233">
            <v>0.44785351475011309</v>
          </cell>
          <cell r="C233">
            <v>8.1081414465230726</v>
          </cell>
        </row>
        <row r="234">
          <cell r="A234" t="str">
            <v>AX545</v>
          </cell>
          <cell r="B234">
            <v>125.20600790205252</v>
          </cell>
          <cell r="C234">
            <v>64.119844648118786</v>
          </cell>
        </row>
        <row r="235">
          <cell r="A235" t="str">
            <v>AX549</v>
          </cell>
          <cell r="B235">
            <v>0</v>
          </cell>
          <cell r="C235">
            <v>0.15004540782405748</v>
          </cell>
        </row>
        <row r="236">
          <cell r="A236" t="str">
            <v>AX926</v>
          </cell>
          <cell r="B236">
            <v>930.34987999999998</v>
          </cell>
          <cell r="C236">
            <v>0</v>
          </cell>
        </row>
        <row r="237">
          <cell r="A237" t="str">
            <v>AY408</v>
          </cell>
          <cell r="B237">
            <v>45.200160000000004</v>
          </cell>
          <cell r="C237">
            <v>0</v>
          </cell>
        </row>
        <row r="238">
          <cell r="A238" t="str">
            <v>AY539</v>
          </cell>
          <cell r="B238">
            <v>14.845401638269488</v>
          </cell>
          <cell r="C238">
            <v>15.742977462105946</v>
          </cell>
        </row>
        <row r="239">
          <cell r="A239" t="str">
            <v>AY543</v>
          </cell>
          <cell r="B239">
            <v>8.6685644523076633</v>
          </cell>
          <cell r="C239">
            <v>74.050070824802134</v>
          </cell>
        </row>
        <row r="240">
          <cell r="A240" t="str">
            <v>AY566</v>
          </cell>
          <cell r="B240">
            <v>30.707021260277987</v>
          </cell>
          <cell r="C240">
            <v>75.8572757324674</v>
          </cell>
        </row>
        <row r="241">
          <cell r="A241" t="str">
            <v>AY570</v>
          </cell>
          <cell r="B241">
            <v>5.0886164027827224E-2</v>
          </cell>
          <cell r="C241">
            <v>0.43154867111436279</v>
          </cell>
        </row>
        <row r="242">
          <cell r="A242" t="str">
            <v>AY588</v>
          </cell>
          <cell r="B242">
            <v>86.341745817370452</v>
          </cell>
          <cell r="C242">
            <v>30.839648212893803</v>
          </cell>
        </row>
        <row r="243">
          <cell r="A243" t="str">
            <v>AY592</v>
          </cell>
          <cell r="B243">
            <v>348.97655385286981</v>
          </cell>
          <cell r="C243">
            <v>890.39017456349575</v>
          </cell>
        </row>
        <row r="244">
          <cell r="A244" t="str">
            <v>AY764</v>
          </cell>
          <cell r="B244">
            <v>0.30574714495418082</v>
          </cell>
          <cell r="C244">
            <v>5.370125548992806E-2</v>
          </cell>
        </row>
        <row r="245">
          <cell r="A245" t="str">
            <v>AY856</v>
          </cell>
          <cell r="B245">
            <v>7.0972652371928922</v>
          </cell>
          <cell r="C245">
            <v>82.200113545598072</v>
          </cell>
        </row>
        <row r="246">
          <cell r="A246" t="str">
            <v>AY859</v>
          </cell>
          <cell r="B246">
            <v>52.979878022631119</v>
          </cell>
          <cell r="C246">
            <v>69.196286418634244</v>
          </cell>
        </row>
        <row r="247">
          <cell r="A247" t="str">
            <v>AY926</v>
          </cell>
          <cell r="B247">
            <v>118.31977000000001</v>
          </cell>
          <cell r="C247">
            <v>0</v>
          </cell>
        </row>
        <row r="248">
          <cell r="A248" t="str">
            <v>AZ408</v>
          </cell>
          <cell r="B248">
            <v>107.23303999999999</v>
          </cell>
          <cell r="C248">
            <v>0</v>
          </cell>
        </row>
        <row r="249">
          <cell r="A249" t="str">
            <v>AZ542</v>
          </cell>
          <cell r="B249">
            <v>20.994699263182142</v>
          </cell>
          <cell r="C249">
            <v>29.528594136848504</v>
          </cell>
        </row>
        <row r="250">
          <cell r="A250" t="str">
            <v>AZ544</v>
          </cell>
          <cell r="B250">
            <v>78.508608074219055</v>
          </cell>
          <cell r="C250">
            <v>90.672059414467839</v>
          </cell>
        </row>
        <row r="251">
          <cell r="A251" t="str">
            <v>AZ545</v>
          </cell>
          <cell r="B251">
            <v>1218.9725690155619</v>
          </cell>
          <cell r="C251">
            <v>1815.1392223085729</v>
          </cell>
        </row>
        <row r="252">
          <cell r="A252" t="str">
            <v>AZ926</v>
          </cell>
          <cell r="B252">
            <v>252.79330999999999</v>
          </cell>
          <cell r="C252">
            <v>0</v>
          </cell>
        </row>
        <row r="253">
          <cell r="A253" t="str">
            <v>BA408</v>
          </cell>
          <cell r="B253">
            <v>1548.0447799999999</v>
          </cell>
          <cell r="C253">
            <v>0</v>
          </cell>
        </row>
        <row r="254">
          <cell r="A254" t="str">
            <v>BA583</v>
          </cell>
          <cell r="B254">
            <v>4.4259591230917676</v>
          </cell>
          <cell r="C254">
            <v>1.1697706174714344</v>
          </cell>
        </row>
        <row r="255">
          <cell r="A255" t="str">
            <v>BA584</v>
          </cell>
          <cell r="B255">
            <v>1.3047177813104025</v>
          </cell>
          <cell r="C255">
            <v>0.37228602448364895</v>
          </cell>
        </row>
        <row r="256">
          <cell r="A256" t="str">
            <v>BA588</v>
          </cell>
          <cell r="B256">
            <v>18297.670867663644</v>
          </cell>
          <cell r="C256">
            <v>5129.5548710005251</v>
          </cell>
        </row>
        <row r="257">
          <cell r="A257" t="str">
            <v>BA593</v>
          </cell>
          <cell r="B257">
            <v>1.8057433986337064</v>
          </cell>
          <cell r="C257">
            <v>0.72176343785778829</v>
          </cell>
        </row>
        <row r="258">
          <cell r="A258" t="str">
            <v>BA926</v>
          </cell>
          <cell r="B258">
            <v>3156.3012999999996</v>
          </cell>
          <cell r="C258">
            <v>0</v>
          </cell>
        </row>
        <row r="259">
          <cell r="A259" t="str">
            <v>BB408</v>
          </cell>
          <cell r="B259">
            <v>595.68588</v>
          </cell>
          <cell r="C259">
            <v>0</v>
          </cell>
        </row>
        <row r="260">
          <cell r="A260" t="str">
            <v>BB538</v>
          </cell>
          <cell r="B260">
            <v>27.925859850985464</v>
          </cell>
          <cell r="C260">
            <v>-236.13455650045537</v>
          </cell>
        </row>
        <row r="261">
          <cell r="A261" t="str">
            <v>BB544</v>
          </cell>
          <cell r="B261">
            <v>7034.9330469018823</v>
          </cell>
          <cell r="C261">
            <v>5520.4563894071389</v>
          </cell>
        </row>
        <row r="262">
          <cell r="A262" t="str">
            <v>BB545</v>
          </cell>
          <cell r="B262">
            <v>136.84775449031832</v>
          </cell>
          <cell r="C262">
            <v>116.38170803155576</v>
          </cell>
        </row>
        <row r="263">
          <cell r="A263" t="str">
            <v>BB926</v>
          </cell>
          <cell r="B263">
            <v>1362.7433799999999</v>
          </cell>
          <cell r="C263">
            <v>0</v>
          </cell>
        </row>
        <row r="264">
          <cell r="A264" t="str">
            <v>BC408</v>
          </cell>
          <cell r="B264">
            <v>222.05092999999999</v>
          </cell>
          <cell r="C264">
            <v>0</v>
          </cell>
        </row>
        <row r="265">
          <cell r="A265" t="str">
            <v>BC506</v>
          </cell>
          <cell r="B265">
            <v>3.1656939848135508</v>
          </cell>
          <cell r="C265">
            <v>1.4242555626733402</v>
          </cell>
        </row>
        <row r="266">
          <cell r="A266" t="str">
            <v>BC539</v>
          </cell>
          <cell r="B266">
            <v>102.19992742158139</v>
          </cell>
          <cell r="C266">
            <v>91.330320138391244</v>
          </cell>
        </row>
        <row r="267">
          <cell r="A267" t="str">
            <v>BC540</v>
          </cell>
          <cell r="B267">
            <v>0</v>
          </cell>
          <cell r="C267">
            <v>5.27738</v>
          </cell>
        </row>
        <row r="268">
          <cell r="A268" t="str">
            <v>BC557</v>
          </cell>
          <cell r="B268">
            <v>1177.8982141095316</v>
          </cell>
          <cell r="C268">
            <v>4348.7873018090932</v>
          </cell>
        </row>
        <row r="269">
          <cell r="A269" t="str">
            <v>BC588</v>
          </cell>
          <cell r="B269">
            <v>1266.7631888709161</v>
          </cell>
          <cell r="C269">
            <v>2243.450624828522</v>
          </cell>
        </row>
        <row r="270">
          <cell r="A270" t="str">
            <v>BC926</v>
          </cell>
          <cell r="B270">
            <v>445.73010999999997</v>
          </cell>
          <cell r="C270">
            <v>0</v>
          </cell>
        </row>
        <row r="271">
          <cell r="A271" t="str">
            <v>BD408</v>
          </cell>
          <cell r="B271">
            <v>0.25804000000000005</v>
          </cell>
          <cell r="C271">
            <v>0</v>
          </cell>
        </row>
        <row r="272">
          <cell r="A272" t="str">
            <v>BD538</v>
          </cell>
          <cell r="B272">
            <v>3.6330231979727947</v>
          </cell>
          <cell r="C272">
            <v>0.88994108396905691</v>
          </cell>
        </row>
        <row r="273">
          <cell r="A273" t="str">
            <v>BD926</v>
          </cell>
          <cell r="B273">
            <v>0.61514000000000002</v>
          </cell>
          <cell r="C273">
            <v>0</v>
          </cell>
        </row>
        <row r="274">
          <cell r="A274" t="str">
            <v>BF408</v>
          </cell>
          <cell r="B274">
            <v>1304.9655</v>
          </cell>
          <cell r="C274">
            <v>0</v>
          </cell>
        </row>
        <row r="275">
          <cell r="A275" t="str">
            <v>BF563</v>
          </cell>
          <cell r="B275">
            <v>1838.6596700968157</v>
          </cell>
          <cell r="C275">
            <v>1634.4680815415013</v>
          </cell>
        </row>
        <row r="276">
          <cell r="A276" t="str">
            <v>BF564</v>
          </cell>
          <cell r="B276">
            <v>200.60966471397299</v>
          </cell>
          <cell r="C276">
            <v>66.38833933325445</v>
          </cell>
        </row>
        <row r="277">
          <cell r="A277" t="str">
            <v>BF566</v>
          </cell>
          <cell r="B277">
            <v>0.28943826332762368</v>
          </cell>
          <cell r="C277">
            <v>0.30277803754881411</v>
          </cell>
        </row>
        <row r="278">
          <cell r="A278" t="str">
            <v>BF583</v>
          </cell>
          <cell r="B278">
            <v>8298.9297290893064</v>
          </cell>
          <cell r="C278">
            <v>3182.5779117591228</v>
          </cell>
        </row>
        <row r="279">
          <cell r="A279" t="str">
            <v>BF584</v>
          </cell>
          <cell r="B279">
            <v>5300.0909984263253</v>
          </cell>
          <cell r="C279">
            <v>1692.3750264331202</v>
          </cell>
        </row>
        <row r="280">
          <cell r="A280" t="str">
            <v>BF594</v>
          </cell>
          <cell r="B280">
            <v>0</v>
          </cell>
          <cell r="C280">
            <v>1.9331366784128539</v>
          </cell>
        </row>
        <row r="281">
          <cell r="A281" t="str">
            <v>BF598</v>
          </cell>
          <cell r="B281">
            <v>0</v>
          </cell>
          <cell r="C281">
            <v>162.22928891661508</v>
          </cell>
        </row>
        <row r="282">
          <cell r="A282" t="str">
            <v>BF926</v>
          </cell>
          <cell r="B282">
            <v>2478.300100000009</v>
          </cell>
          <cell r="C282">
            <v>0</v>
          </cell>
        </row>
        <row r="283">
          <cell r="A283" t="str">
            <v>BG408</v>
          </cell>
          <cell r="B283">
            <v>2337.0634300000002</v>
          </cell>
          <cell r="C283">
            <v>0</v>
          </cell>
        </row>
        <row r="284">
          <cell r="A284" t="str">
            <v>BG569</v>
          </cell>
          <cell r="B284">
            <v>67.148060456023146</v>
          </cell>
          <cell r="C284">
            <v>38.715592478860856</v>
          </cell>
        </row>
        <row r="285">
          <cell r="A285" t="str">
            <v>BG571</v>
          </cell>
          <cell r="B285">
            <v>147.79420061664777</v>
          </cell>
          <cell r="C285">
            <v>38.975462752260022</v>
          </cell>
        </row>
        <row r="286">
          <cell r="A286" t="str">
            <v>BG583</v>
          </cell>
          <cell r="B286">
            <v>265.99001853156892</v>
          </cell>
          <cell r="C286">
            <v>621.30602515430576</v>
          </cell>
        </row>
        <row r="287">
          <cell r="A287" t="str">
            <v>BG584</v>
          </cell>
          <cell r="B287">
            <v>7.3463587256178773</v>
          </cell>
          <cell r="C287">
            <v>3.4181046030685018</v>
          </cell>
        </row>
        <row r="288">
          <cell r="A288" t="str">
            <v>BG588</v>
          </cell>
          <cell r="B288">
            <v>341.46519041891702</v>
          </cell>
          <cell r="C288">
            <v>324.77254085059144</v>
          </cell>
        </row>
        <row r="289">
          <cell r="A289" t="str">
            <v>BG591</v>
          </cell>
          <cell r="B289">
            <v>113.43207400507956</v>
          </cell>
          <cell r="C289">
            <v>290.3082919017321</v>
          </cell>
        </row>
        <row r="290">
          <cell r="A290" t="str">
            <v>BG593</v>
          </cell>
          <cell r="B290">
            <v>17656.504693060684</v>
          </cell>
          <cell r="C290">
            <v>9486.1738446479085</v>
          </cell>
        </row>
        <row r="291">
          <cell r="A291" t="str">
            <v>BG594</v>
          </cell>
          <cell r="B291">
            <v>7001.7815189633038</v>
          </cell>
          <cell r="C291">
            <v>4273.3545791655515</v>
          </cell>
        </row>
        <row r="292">
          <cell r="A292" t="str">
            <v>BG595</v>
          </cell>
          <cell r="B292">
            <v>0.53284268475632057</v>
          </cell>
          <cell r="C292">
            <v>1325.799717256743</v>
          </cell>
        </row>
        <row r="293">
          <cell r="A293" t="str">
            <v>BG596</v>
          </cell>
          <cell r="B293">
            <v>2011.4986613624746</v>
          </cell>
          <cell r="C293">
            <v>1402.4350895786597</v>
          </cell>
        </row>
        <row r="294">
          <cell r="A294" t="str">
            <v>BG598</v>
          </cell>
          <cell r="B294">
            <v>130.99647898851768</v>
          </cell>
          <cell r="C294">
            <v>153.59850714366064</v>
          </cell>
        </row>
        <row r="295">
          <cell r="A295" t="str">
            <v>BG920</v>
          </cell>
          <cell r="B295">
            <v>7.6170000000000002E-2</v>
          </cell>
          <cell r="C295">
            <v>15.73114</v>
          </cell>
        </row>
        <row r="296">
          <cell r="A296" t="str">
            <v>BG926</v>
          </cell>
          <cell r="B296">
            <v>4511.48891</v>
          </cell>
          <cell r="C296">
            <v>0</v>
          </cell>
        </row>
        <row r="297">
          <cell r="A297" t="str">
            <v>BH408</v>
          </cell>
          <cell r="B297">
            <v>3139.7900499999996</v>
          </cell>
          <cell r="C297">
            <v>0</v>
          </cell>
        </row>
        <row r="298">
          <cell r="A298" t="str">
            <v>BH583</v>
          </cell>
          <cell r="B298">
            <v>2.2847173209888703</v>
          </cell>
          <cell r="C298">
            <v>0.70524932999670331</v>
          </cell>
        </row>
        <row r="299">
          <cell r="A299" t="str">
            <v>BH588</v>
          </cell>
          <cell r="B299">
            <v>27.377445573747472</v>
          </cell>
          <cell r="C299">
            <v>8.5706349348726203</v>
          </cell>
        </row>
        <row r="300">
          <cell r="A300" t="str">
            <v>BH593</v>
          </cell>
          <cell r="B300">
            <v>29441.585871543244</v>
          </cell>
          <cell r="C300">
            <v>11260.217427248586</v>
          </cell>
        </row>
        <row r="301">
          <cell r="A301" t="str">
            <v>BH594</v>
          </cell>
          <cell r="B301">
            <v>6496.1896508570389</v>
          </cell>
          <cell r="C301">
            <v>3031.6067075356468</v>
          </cell>
        </row>
        <row r="302">
          <cell r="A302" t="str">
            <v>BH596</v>
          </cell>
          <cell r="B302">
            <v>1077.6024686375254</v>
          </cell>
          <cell r="C302">
            <v>445.99344042134015</v>
          </cell>
        </row>
        <row r="303">
          <cell r="A303" t="str">
            <v>BH920</v>
          </cell>
          <cell r="B303">
            <v>78.973439999999997</v>
          </cell>
          <cell r="C303">
            <v>12.18357</v>
          </cell>
        </row>
        <row r="304">
          <cell r="A304" t="str">
            <v>BH926</v>
          </cell>
          <cell r="B304">
            <v>5529.679360000001</v>
          </cell>
          <cell r="C304">
            <v>0</v>
          </cell>
        </row>
        <row r="305">
          <cell r="A305" t="str">
            <v>BI408</v>
          </cell>
          <cell r="B305">
            <v>12.913450000000001</v>
          </cell>
          <cell r="C305">
            <v>0</v>
          </cell>
        </row>
        <row r="306">
          <cell r="A306" t="str">
            <v>BI514</v>
          </cell>
          <cell r="B306">
            <v>42.560523603479645</v>
          </cell>
          <cell r="C306">
            <v>101.54012440512395</v>
          </cell>
        </row>
        <row r="307">
          <cell r="A307" t="str">
            <v>BI588</v>
          </cell>
          <cell r="B307">
            <v>78.171902647548166</v>
          </cell>
          <cell r="C307">
            <v>1809.2856667838964</v>
          </cell>
        </row>
        <row r="308">
          <cell r="A308" t="str">
            <v>BI880</v>
          </cell>
          <cell r="B308">
            <v>16.589868987662467</v>
          </cell>
          <cell r="C308">
            <v>381.46410696794806</v>
          </cell>
        </row>
        <row r="309">
          <cell r="A309" t="str">
            <v>BI920</v>
          </cell>
          <cell r="B309">
            <v>20.1755</v>
          </cell>
          <cell r="C309">
            <v>10.53782</v>
          </cell>
        </row>
        <row r="310">
          <cell r="A310" t="str">
            <v>BI926</v>
          </cell>
          <cell r="B310">
            <v>31.642709999999997</v>
          </cell>
          <cell r="C310">
            <v>0</v>
          </cell>
        </row>
        <row r="311">
          <cell r="A311" t="str">
            <v>BJ408</v>
          </cell>
          <cell r="B311">
            <v>3015.6287900000002</v>
          </cell>
          <cell r="C311">
            <v>0</v>
          </cell>
        </row>
        <row r="312">
          <cell r="A312" t="str">
            <v>BJ506</v>
          </cell>
          <cell r="B312">
            <v>0</v>
          </cell>
          <cell r="C312">
            <v>2.2351335435767479</v>
          </cell>
        </row>
        <row r="313">
          <cell r="A313" t="str">
            <v>BJ539</v>
          </cell>
          <cell r="B313">
            <v>19.840236423345051</v>
          </cell>
          <cell r="C313">
            <v>8.7036001115214976</v>
          </cell>
        </row>
        <row r="314">
          <cell r="A314" t="str">
            <v>BJ566</v>
          </cell>
          <cell r="B314">
            <v>29.656579808572374</v>
          </cell>
          <cell r="C314">
            <v>10.057216247933217</v>
          </cell>
        </row>
        <row r="315">
          <cell r="A315" t="str">
            <v>BJ588</v>
          </cell>
          <cell r="B315">
            <v>9.3855177548424837</v>
          </cell>
          <cell r="C315">
            <v>11.253455451139896</v>
          </cell>
        </row>
        <row r="316">
          <cell r="A316" t="str">
            <v>BJ903</v>
          </cell>
          <cell r="B316">
            <v>23318.853461254552</v>
          </cell>
          <cell r="C316">
            <v>33390.22330361366</v>
          </cell>
        </row>
        <row r="317">
          <cell r="A317" t="str">
            <v>BJ920</v>
          </cell>
          <cell r="B317">
            <v>13090.968779999997</v>
          </cell>
          <cell r="C317">
            <v>19174.959920000001</v>
          </cell>
        </row>
        <row r="318">
          <cell r="A318" t="str">
            <v>BJ926</v>
          </cell>
          <cell r="B318">
            <v>7839.331299999998</v>
          </cell>
          <cell r="C318">
            <v>0</v>
          </cell>
        </row>
        <row r="319">
          <cell r="A319" t="str">
            <v>BK408</v>
          </cell>
          <cell r="B319">
            <v>439.02924000000002</v>
          </cell>
          <cell r="C319">
            <v>0</v>
          </cell>
        </row>
        <row r="320">
          <cell r="A320" t="str">
            <v>BK514</v>
          </cell>
          <cell r="B320">
            <v>0.72650195494795877</v>
          </cell>
          <cell r="C320">
            <v>0.25191514286967498</v>
          </cell>
        </row>
        <row r="321">
          <cell r="A321" t="str">
            <v>BK543</v>
          </cell>
          <cell r="B321">
            <v>28.772391234293373</v>
          </cell>
          <cell r="C321">
            <v>13.430860323341157</v>
          </cell>
        </row>
        <row r="322">
          <cell r="A322" t="str">
            <v>BK544</v>
          </cell>
          <cell r="B322">
            <v>599.24406146738602</v>
          </cell>
          <cell r="C322">
            <v>291.2922189737306</v>
          </cell>
        </row>
        <row r="323">
          <cell r="A323" t="str">
            <v>BK545</v>
          </cell>
          <cell r="B323">
            <v>2994.9883743696464</v>
          </cell>
          <cell r="C323">
            <v>2283.4891073200151</v>
          </cell>
        </row>
        <row r="324">
          <cell r="A324" t="str">
            <v>BK555</v>
          </cell>
          <cell r="B324">
            <v>0</v>
          </cell>
          <cell r="C324">
            <v>10.34693</v>
          </cell>
        </row>
        <row r="325">
          <cell r="A325" t="str">
            <v>BK593</v>
          </cell>
          <cell r="B325">
            <v>15.286703045028407</v>
          </cell>
          <cell r="C325">
            <v>4.3758574112839828</v>
          </cell>
        </row>
        <row r="326">
          <cell r="A326" t="str">
            <v>BK594</v>
          </cell>
          <cell r="B326">
            <v>44.805271930346308</v>
          </cell>
          <cell r="C326">
            <v>53.268136638106569</v>
          </cell>
        </row>
        <row r="327">
          <cell r="A327" t="str">
            <v>BK595</v>
          </cell>
          <cell r="B327">
            <v>1712.2603573152437</v>
          </cell>
          <cell r="C327">
            <v>2207.6121127432571</v>
          </cell>
        </row>
        <row r="328">
          <cell r="A328" t="str">
            <v>BK598</v>
          </cell>
          <cell r="B328">
            <v>0.14157101148230525</v>
          </cell>
          <cell r="C328">
            <v>0.38562544084539013</v>
          </cell>
        </row>
        <row r="329">
          <cell r="A329" t="str">
            <v>BK926</v>
          </cell>
          <cell r="B329">
            <v>1041.6538499999999</v>
          </cell>
          <cell r="C329">
            <v>0</v>
          </cell>
        </row>
        <row r="330">
          <cell r="A330" t="str">
            <v>BP408</v>
          </cell>
          <cell r="B330">
            <v>683.09347000000002</v>
          </cell>
          <cell r="C330">
            <v>0</v>
          </cell>
        </row>
        <row r="331">
          <cell r="A331" t="str">
            <v>BP524</v>
          </cell>
          <cell r="B331">
            <v>7876.136938653739</v>
          </cell>
          <cell r="C331">
            <v>10568.281430710149</v>
          </cell>
        </row>
        <row r="332">
          <cell r="A332" t="str">
            <v>BP532</v>
          </cell>
          <cell r="B332">
            <v>4.0244335804192035</v>
          </cell>
          <cell r="C332">
            <v>67.262774913219445</v>
          </cell>
        </row>
        <row r="333">
          <cell r="A333" t="str">
            <v>BP926</v>
          </cell>
          <cell r="B333">
            <v>1605.1919599999999</v>
          </cell>
          <cell r="C333">
            <v>0</v>
          </cell>
        </row>
        <row r="334">
          <cell r="A334" t="str">
            <v>BQ408</v>
          </cell>
          <cell r="B334">
            <v>1719.6791899999998</v>
          </cell>
          <cell r="C334">
            <v>0</v>
          </cell>
        </row>
        <row r="335">
          <cell r="A335" t="str">
            <v>BQ524</v>
          </cell>
          <cell r="B335">
            <v>19264.854203628114</v>
          </cell>
          <cell r="C335">
            <v>7804.1085057293913</v>
          </cell>
        </row>
        <row r="336">
          <cell r="A336" t="str">
            <v>BQ926</v>
          </cell>
          <cell r="B336">
            <v>3085.44722</v>
          </cell>
          <cell r="C336">
            <v>0</v>
          </cell>
        </row>
        <row r="337">
          <cell r="A337" t="str">
            <v>BR408</v>
          </cell>
          <cell r="B337">
            <v>2908.00009</v>
          </cell>
          <cell r="C337">
            <v>0</v>
          </cell>
        </row>
        <row r="338">
          <cell r="A338" t="str">
            <v>BR519</v>
          </cell>
          <cell r="B338">
            <v>12669.599050000003</v>
          </cell>
          <cell r="C338">
            <v>7882.7305200000046</v>
          </cell>
        </row>
        <row r="339">
          <cell r="A339" t="str">
            <v>BR520</v>
          </cell>
          <cell r="B339">
            <v>18897.165160269175</v>
          </cell>
          <cell r="C339">
            <v>2667.6719002322379</v>
          </cell>
        </row>
        <row r="340">
          <cell r="A340" t="str">
            <v>BR524</v>
          </cell>
          <cell r="B340">
            <v>504.13353420652908</v>
          </cell>
          <cell r="C340">
            <v>47.79931928015457</v>
          </cell>
        </row>
        <row r="341">
          <cell r="A341" t="str">
            <v>BR532</v>
          </cell>
          <cell r="B341">
            <v>243.63344676731788</v>
          </cell>
          <cell r="C341">
            <v>88.963847673817085</v>
          </cell>
        </row>
        <row r="342">
          <cell r="A342" t="str">
            <v>BR920</v>
          </cell>
          <cell r="B342">
            <v>0</v>
          </cell>
          <cell r="C342">
            <v>9.0980000000000005E-2</v>
          </cell>
        </row>
        <row r="343">
          <cell r="A343" t="str">
            <v>BR926</v>
          </cell>
          <cell r="B343">
            <v>4720.9126200000001</v>
          </cell>
          <cell r="C343">
            <v>0</v>
          </cell>
        </row>
        <row r="344">
          <cell r="A344" t="str">
            <v>BS408</v>
          </cell>
          <cell r="B344">
            <v>5813.1436399999975</v>
          </cell>
          <cell r="C344">
            <v>0</v>
          </cell>
        </row>
        <row r="345">
          <cell r="A345" t="str">
            <v>BS523</v>
          </cell>
          <cell r="B345">
            <v>19.288089009942929</v>
          </cell>
          <cell r="C345">
            <v>1142.5832136985734</v>
          </cell>
        </row>
        <row r="346">
          <cell r="A346" t="str">
            <v>BS524</v>
          </cell>
          <cell r="B346">
            <v>243.39208415273242</v>
          </cell>
          <cell r="C346">
            <v>1195.9538940189072</v>
          </cell>
        </row>
        <row r="347">
          <cell r="A347" t="str">
            <v>BS529</v>
          </cell>
          <cell r="B347">
            <v>2571.7662100000002</v>
          </cell>
          <cell r="C347">
            <v>3572.6004699999999</v>
          </cell>
        </row>
        <row r="348">
          <cell r="A348" t="str">
            <v>BS530</v>
          </cell>
          <cell r="B348">
            <v>55177.246210000027</v>
          </cell>
          <cell r="C348">
            <v>79937.284960000005</v>
          </cell>
        </row>
        <row r="349">
          <cell r="A349" t="str">
            <v>BS531</v>
          </cell>
          <cell r="B349">
            <v>6120.1823515750202</v>
          </cell>
          <cell r="C349">
            <v>4769.5746486187763</v>
          </cell>
        </row>
        <row r="350">
          <cell r="A350" t="str">
            <v>BS532</v>
          </cell>
          <cell r="B350">
            <v>1473.5568608191886</v>
          </cell>
          <cell r="C350">
            <v>979.52852878861415</v>
          </cell>
        </row>
        <row r="351">
          <cell r="A351" t="str">
            <v>BS926</v>
          </cell>
          <cell r="B351">
            <v>10183.812789999994</v>
          </cell>
          <cell r="C351">
            <v>0</v>
          </cell>
        </row>
        <row r="352">
          <cell r="A352" t="str">
            <v>BT408</v>
          </cell>
          <cell r="B352">
            <v>797.56299999999999</v>
          </cell>
          <cell r="C352">
            <v>0</v>
          </cell>
        </row>
        <row r="353">
          <cell r="A353" t="str">
            <v>BT524</v>
          </cell>
          <cell r="B353">
            <v>9298.0302900962488</v>
          </cell>
          <cell r="C353">
            <v>3930.5360955448432</v>
          </cell>
        </row>
        <row r="354">
          <cell r="A354" t="str">
            <v>BT926</v>
          </cell>
          <cell r="B354">
            <v>1669.0599199999999</v>
          </cell>
          <cell r="C354">
            <v>0</v>
          </cell>
        </row>
        <row r="355">
          <cell r="A355" t="str">
            <v>BU408</v>
          </cell>
          <cell r="B355">
            <v>123.83005</v>
          </cell>
          <cell r="C355">
            <v>0</v>
          </cell>
        </row>
        <row r="356">
          <cell r="A356" t="str">
            <v>BU524</v>
          </cell>
          <cell r="B356">
            <v>424.09112294417486</v>
          </cell>
          <cell r="C356">
            <v>359.83901736171987</v>
          </cell>
        </row>
        <row r="357">
          <cell r="A357" t="str">
            <v>BU532</v>
          </cell>
          <cell r="B357">
            <v>1148.216081993279</v>
          </cell>
          <cell r="C357">
            <v>855.43401495080388</v>
          </cell>
        </row>
        <row r="358">
          <cell r="A358" t="str">
            <v>BU926</v>
          </cell>
          <cell r="B358">
            <v>291.79710999999998</v>
          </cell>
          <cell r="C358">
            <v>0</v>
          </cell>
        </row>
        <row r="359">
          <cell r="A359" t="str">
            <v>BV408</v>
          </cell>
          <cell r="B359">
            <v>1291.5369499999999</v>
          </cell>
          <cell r="C359">
            <v>0</v>
          </cell>
        </row>
        <row r="360">
          <cell r="A360" t="str">
            <v>BV524</v>
          </cell>
          <cell r="B360">
            <v>10998.161613820297</v>
          </cell>
          <cell r="C360">
            <v>18150.244421282652</v>
          </cell>
        </row>
        <row r="361">
          <cell r="A361" t="str">
            <v>BV532</v>
          </cell>
          <cell r="B361">
            <v>4191.4667546432511</v>
          </cell>
          <cell r="C361">
            <v>1898.2877548656706</v>
          </cell>
        </row>
        <row r="362">
          <cell r="A362" t="str">
            <v>BV926</v>
          </cell>
          <cell r="B362">
            <v>2975.5910199999998</v>
          </cell>
          <cell r="C362">
            <v>0</v>
          </cell>
        </row>
        <row r="363">
          <cell r="A363" t="str">
            <v>BX408</v>
          </cell>
          <cell r="B363">
            <v>2184.0547000000001</v>
          </cell>
          <cell r="C363">
            <v>0</v>
          </cell>
        </row>
        <row r="364">
          <cell r="A364" t="str">
            <v>BX753</v>
          </cell>
          <cell r="B364">
            <v>297.46122301046751</v>
          </cell>
          <cell r="C364">
            <v>138.51059964795536</v>
          </cell>
        </row>
        <row r="365">
          <cell r="A365" t="str">
            <v>BX754</v>
          </cell>
          <cell r="B365">
            <v>1.2134099999999999</v>
          </cell>
          <cell r="C365">
            <v>5.6037400000000002</v>
          </cell>
        </row>
        <row r="366">
          <cell r="A366" t="str">
            <v>BX759</v>
          </cell>
          <cell r="B366">
            <v>522.20928880028168</v>
          </cell>
          <cell r="C366">
            <v>288.90188170254464</v>
          </cell>
        </row>
        <row r="367">
          <cell r="A367" t="str">
            <v>BX762</v>
          </cell>
          <cell r="B367">
            <v>7.3423999999999996</v>
          </cell>
          <cell r="C367">
            <v>5.0859399999999999</v>
          </cell>
        </row>
        <row r="368">
          <cell r="A368" t="str">
            <v>BX764</v>
          </cell>
          <cell r="B368">
            <v>364.45729285504581</v>
          </cell>
          <cell r="C368">
            <v>158.63978874451007</v>
          </cell>
        </row>
        <row r="369">
          <cell r="A369" t="str">
            <v>BX765</v>
          </cell>
          <cell r="B369">
            <v>48.751659999999994</v>
          </cell>
          <cell r="C369">
            <v>17.471910000000001</v>
          </cell>
        </row>
        <row r="370">
          <cell r="A370" t="str">
            <v>BX766</v>
          </cell>
          <cell r="B370">
            <v>188.05026999999998</v>
          </cell>
          <cell r="C370">
            <v>73.519109999999998</v>
          </cell>
        </row>
        <row r="371">
          <cell r="A371" t="str">
            <v>BX767</v>
          </cell>
          <cell r="B371">
            <v>0.75823000000000007</v>
          </cell>
          <cell r="C371">
            <v>0.18427000000000002</v>
          </cell>
        </row>
        <row r="372">
          <cell r="A372" t="str">
            <v>BX769</v>
          </cell>
          <cell r="B372">
            <v>196.52682459227586</v>
          </cell>
          <cell r="C372">
            <v>59.442606366056005</v>
          </cell>
        </row>
        <row r="373">
          <cell r="A373" t="str">
            <v>BX807</v>
          </cell>
          <cell r="B373">
            <v>427.84357113524806</v>
          </cell>
          <cell r="C373">
            <v>153.47429999219523</v>
          </cell>
        </row>
        <row r="374">
          <cell r="A374" t="str">
            <v>BX816</v>
          </cell>
          <cell r="B374">
            <v>1130.5380299999997</v>
          </cell>
          <cell r="C374">
            <v>227.62326000000002</v>
          </cell>
        </row>
        <row r="375">
          <cell r="A375" t="str">
            <v>BX818</v>
          </cell>
          <cell r="B375">
            <v>225.16892999999999</v>
          </cell>
          <cell r="C375">
            <v>1574.4011799999998</v>
          </cell>
        </row>
        <row r="376">
          <cell r="A376" t="str">
            <v>BX821</v>
          </cell>
          <cell r="B376">
            <v>71.01379</v>
          </cell>
          <cell r="C376">
            <v>104.02331</v>
          </cell>
        </row>
        <row r="377">
          <cell r="A377" t="str">
            <v>BX824</v>
          </cell>
          <cell r="B377">
            <v>446.81616496138588</v>
          </cell>
          <cell r="C377">
            <v>1337.9540379143034</v>
          </cell>
        </row>
        <row r="378">
          <cell r="A378" t="str">
            <v>BX831</v>
          </cell>
          <cell r="B378">
            <v>57.380209999999998</v>
          </cell>
          <cell r="C378">
            <v>66.102980000000002</v>
          </cell>
        </row>
        <row r="379">
          <cell r="A379" t="str">
            <v>BX832</v>
          </cell>
          <cell r="B379">
            <v>363.29489000000001</v>
          </cell>
          <cell r="C379">
            <v>196.68905999999998</v>
          </cell>
        </row>
        <row r="380">
          <cell r="A380" t="str">
            <v>BX833</v>
          </cell>
          <cell r="B380">
            <v>110.15594</v>
          </cell>
          <cell r="C380">
            <v>54.375840000000004</v>
          </cell>
        </row>
        <row r="381">
          <cell r="A381" t="str">
            <v>BX834</v>
          </cell>
          <cell r="B381">
            <v>551.69739000000004</v>
          </cell>
          <cell r="C381">
            <v>778.90341000000001</v>
          </cell>
        </row>
        <row r="382">
          <cell r="A382" t="str">
            <v>BX836</v>
          </cell>
          <cell r="B382">
            <v>402.16525999999993</v>
          </cell>
          <cell r="C382">
            <v>229.73205000000002</v>
          </cell>
        </row>
        <row r="383">
          <cell r="A383" t="str">
            <v>BX837</v>
          </cell>
          <cell r="B383">
            <v>396.06609117897727</v>
          </cell>
          <cell r="C383">
            <v>929.51639997586267</v>
          </cell>
        </row>
        <row r="384">
          <cell r="A384" t="str">
            <v>BX853</v>
          </cell>
          <cell r="B384">
            <v>1418.1265841107729</v>
          </cell>
          <cell r="C384">
            <v>1059.8363874452214</v>
          </cell>
        </row>
        <row r="385">
          <cell r="A385" t="str">
            <v>BX856</v>
          </cell>
          <cell r="B385">
            <v>4547.6516034502893</v>
          </cell>
          <cell r="C385">
            <v>2417.4131720344221</v>
          </cell>
        </row>
        <row r="386">
          <cell r="A386" t="str">
            <v>BX857</v>
          </cell>
          <cell r="B386">
            <v>412.16899999999998</v>
          </cell>
          <cell r="C386">
            <v>168.61794749609123</v>
          </cell>
        </row>
        <row r="387">
          <cell r="A387" t="str">
            <v>BX859</v>
          </cell>
          <cell r="B387">
            <v>2863.4095731700295</v>
          </cell>
          <cell r="C387">
            <v>2497.9988593905587</v>
          </cell>
        </row>
        <row r="388">
          <cell r="A388" t="str">
            <v>BX862</v>
          </cell>
          <cell r="B388">
            <v>235.19855999999999</v>
          </cell>
          <cell r="C388">
            <v>136.97421</v>
          </cell>
        </row>
        <row r="389">
          <cell r="A389" t="str">
            <v>BX863</v>
          </cell>
          <cell r="B389">
            <v>2774.59348</v>
          </cell>
          <cell r="C389">
            <v>5835.8982599999981</v>
          </cell>
        </row>
        <row r="390">
          <cell r="A390" t="str">
            <v>BX864</v>
          </cell>
          <cell r="B390">
            <v>2982.1102199999996</v>
          </cell>
          <cell r="C390">
            <v>5005.9766100000006</v>
          </cell>
        </row>
        <row r="391">
          <cell r="A391" t="str">
            <v>BX865</v>
          </cell>
          <cell r="B391">
            <v>2816.4758899999997</v>
          </cell>
          <cell r="C391">
            <v>1290.05106</v>
          </cell>
        </row>
        <row r="392">
          <cell r="A392" t="str">
            <v>BX866</v>
          </cell>
          <cell r="B392">
            <v>369.59018017766527</v>
          </cell>
          <cell r="C392">
            <v>131.16229380941931</v>
          </cell>
        </row>
        <row r="393">
          <cell r="A393" t="str">
            <v>BX867</v>
          </cell>
          <cell r="B393">
            <v>2519.1553587445692</v>
          </cell>
          <cell r="C393">
            <v>-448.61796142602174</v>
          </cell>
        </row>
        <row r="394">
          <cell r="A394" t="str">
            <v>BX920</v>
          </cell>
          <cell r="B394">
            <v>0</v>
          </cell>
          <cell r="C394">
            <v>58.912179999999999</v>
          </cell>
        </row>
        <row r="395">
          <cell r="A395" t="str">
            <v>BX926</v>
          </cell>
          <cell r="B395">
            <v>5049.4226399999998</v>
          </cell>
          <cell r="C395">
            <v>0</v>
          </cell>
        </row>
        <row r="396">
          <cell r="A396" t="str">
            <v>BY408</v>
          </cell>
          <cell r="B396">
            <v>471.88409000000001</v>
          </cell>
          <cell r="C396">
            <v>0</v>
          </cell>
        </row>
        <row r="397">
          <cell r="A397" t="str">
            <v>BY502</v>
          </cell>
          <cell r="B397">
            <v>1.9412132616791338</v>
          </cell>
          <cell r="C397">
            <v>2.6762473862664087</v>
          </cell>
        </row>
        <row r="398">
          <cell r="A398" t="str">
            <v>BY505</v>
          </cell>
          <cell r="B398">
            <v>150.1203061652684</v>
          </cell>
          <cell r="C398">
            <v>158.47011967431487</v>
          </cell>
        </row>
        <row r="399">
          <cell r="A399" t="str">
            <v>BY506</v>
          </cell>
          <cell r="B399">
            <v>5507.7307036954498</v>
          </cell>
          <cell r="C399">
            <v>1278.3923251019439</v>
          </cell>
        </row>
        <row r="400">
          <cell r="A400" t="str">
            <v>BY514</v>
          </cell>
          <cell r="B400">
            <v>0</v>
          </cell>
          <cell r="C400">
            <v>15.466903703723675</v>
          </cell>
        </row>
        <row r="401">
          <cell r="A401" t="str">
            <v>BY926</v>
          </cell>
          <cell r="B401">
            <v>990.51967000000002</v>
          </cell>
          <cell r="C401">
            <v>0</v>
          </cell>
        </row>
        <row r="402">
          <cell r="A402" t="str">
            <v>BZ408</v>
          </cell>
          <cell r="B402">
            <v>230.71986999999999</v>
          </cell>
          <cell r="C402">
            <v>0</v>
          </cell>
        </row>
        <row r="403">
          <cell r="A403" t="str">
            <v>BZ502</v>
          </cell>
          <cell r="B403">
            <v>166.44965673832087</v>
          </cell>
          <cell r="C403">
            <v>-123.19398738626641</v>
          </cell>
        </row>
        <row r="404">
          <cell r="A404" t="str">
            <v>BZ512</v>
          </cell>
          <cell r="B404">
            <v>723.81911747611491</v>
          </cell>
          <cell r="C404">
            <v>546.89610199566255</v>
          </cell>
        </row>
        <row r="405">
          <cell r="A405" t="str">
            <v>BZ513</v>
          </cell>
          <cell r="B405">
            <v>195.48451691326989</v>
          </cell>
          <cell r="C405">
            <v>128.17949917191004</v>
          </cell>
        </row>
        <row r="406">
          <cell r="A406" t="str">
            <v>BZ514</v>
          </cell>
          <cell r="B406">
            <v>1739.1652311040184</v>
          </cell>
          <cell r="C406">
            <v>744.34207047519089</v>
          </cell>
        </row>
        <row r="407">
          <cell r="A407" t="str">
            <v>BZ926</v>
          </cell>
          <cell r="B407">
            <v>485.95092</v>
          </cell>
          <cell r="C407">
            <v>0</v>
          </cell>
        </row>
        <row r="408">
          <cell r="A408" t="str">
            <v>CG408</v>
          </cell>
          <cell r="B408">
            <v>194.58027999999999</v>
          </cell>
          <cell r="C408">
            <v>0</v>
          </cell>
        </row>
        <row r="409">
          <cell r="A409" t="str">
            <v>CG894</v>
          </cell>
          <cell r="B409">
            <v>256.17756370927231</v>
          </cell>
          <cell r="C409">
            <v>-315.83273289706136</v>
          </cell>
        </row>
        <row r="410">
          <cell r="A410" t="str">
            <v>CG912</v>
          </cell>
          <cell r="B410">
            <v>2106.1253254847566</v>
          </cell>
          <cell r="C410">
            <v>2243.8599165049654</v>
          </cell>
        </row>
        <row r="411">
          <cell r="A411" t="str">
            <v>CG926</v>
          </cell>
          <cell r="B411">
            <v>493.0915</v>
          </cell>
          <cell r="C411">
            <v>0</v>
          </cell>
        </row>
        <row r="412">
          <cell r="A412" t="str">
            <v>CH408</v>
          </cell>
          <cell r="B412">
            <v>154.32023000000001</v>
          </cell>
          <cell r="C412">
            <v>0</v>
          </cell>
        </row>
        <row r="413">
          <cell r="A413" t="str">
            <v>CH562</v>
          </cell>
          <cell r="B413">
            <v>139.67391995939568</v>
          </cell>
          <cell r="C413">
            <v>136.20564491702166</v>
          </cell>
        </row>
        <row r="414">
          <cell r="A414" t="str">
            <v>CH563</v>
          </cell>
          <cell r="B414">
            <v>177.68877777009067</v>
          </cell>
          <cell r="C414">
            <v>76.292559109738235</v>
          </cell>
        </row>
        <row r="415">
          <cell r="A415" t="str">
            <v>CH564</v>
          </cell>
          <cell r="B415">
            <v>430.51407528602704</v>
          </cell>
          <cell r="C415">
            <v>151.27657066674553</v>
          </cell>
        </row>
        <row r="416">
          <cell r="A416" t="str">
            <v>CH566</v>
          </cell>
          <cell r="B416">
            <v>1083.6411247315691</v>
          </cell>
          <cell r="C416">
            <v>1054.3499299555535</v>
          </cell>
        </row>
        <row r="417">
          <cell r="A417" t="str">
            <v>CH926</v>
          </cell>
          <cell r="B417">
            <v>317.99409000000003</v>
          </cell>
          <cell r="C417">
            <v>0</v>
          </cell>
        </row>
        <row r="418">
          <cell r="A418" t="str">
            <v>CI408</v>
          </cell>
          <cell r="B418">
            <v>383.30815000000001</v>
          </cell>
          <cell r="C418">
            <v>0</v>
          </cell>
        </row>
        <row r="419">
          <cell r="A419" t="str">
            <v>CI524</v>
          </cell>
          <cell r="B419">
            <v>4615.2249223055142</v>
          </cell>
          <cell r="C419">
            <v>2376.3794366456955</v>
          </cell>
        </row>
        <row r="420">
          <cell r="A420" t="str">
            <v>CI532</v>
          </cell>
          <cell r="B420">
            <v>16.937532196544154</v>
          </cell>
          <cell r="C420">
            <v>22.445538807875053</v>
          </cell>
        </row>
        <row r="421">
          <cell r="A421" t="str">
            <v>CI926</v>
          </cell>
          <cell r="B421">
            <v>875.10537999999997</v>
          </cell>
          <cell r="C421">
            <v>0</v>
          </cell>
        </row>
        <row r="422">
          <cell r="A422" t="str">
            <v>CJ408</v>
          </cell>
          <cell r="B422">
            <v>131.99158</v>
          </cell>
          <cell r="C422">
            <v>0</v>
          </cell>
        </row>
        <row r="423">
          <cell r="A423" t="str">
            <v>CJ506</v>
          </cell>
          <cell r="B423">
            <v>0</v>
          </cell>
          <cell r="C423">
            <v>13.604160394121045</v>
          </cell>
        </row>
        <row r="424">
          <cell r="A424" t="str">
            <v>CJ512</v>
          </cell>
          <cell r="B424">
            <v>246.98037252388511</v>
          </cell>
          <cell r="C424">
            <v>326.14916800433741</v>
          </cell>
        </row>
        <row r="425">
          <cell r="A425" t="str">
            <v>CJ513</v>
          </cell>
          <cell r="B425">
            <v>315.39426308673012</v>
          </cell>
          <cell r="C425">
            <v>42.059230828089945</v>
          </cell>
        </row>
        <row r="426">
          <cell r="A426" t="str">
            <v>CJ514</v>
          </cell>
          <cell r="B426">
            <v>557.80842706254714</v>
          </cell>
          <cell r="C426">
            <v>2371.8791299050331</v>
          </cell>
        </row>
        <row r="427">
          <cell r="A427" t="str">
            <v>CJ552</v>
          </cell>
          <cell r="B427">
            <v>44.60868</v>
          </cell>
          <cell r="C427">
            <v>279.85361999999998</v>
          </cell>
        </row>
        <row r="428">
          <cell r="A428" t="str">
            <v>CJ553</v>
          </cell>
          <cell r="B428">
            <v>376.82483620694092</v>
          </cell>
          <cell r="C428">
            <v>108.93556754022511</v>
          </cell>
        </row>
        <row r="429">
          <cell r="A429" t="str">
            <v>CJ926</v>
          </cell>
          <cell r="B429">
            <v>259.44470000000001</v>
          </cell>
          <cell r="C429">
            <v>0</v>
          </cell>
        </row>
        <row r="430">
          <cell r="A430" t="str">
            <v>CM408</v>
          </cell>
          <cell r="B430">
            <v>711.75333000000001</v>
          </cell>
          <cell r="C430">
            <v>0</v>
          </cell>
        </row>
        <row r="431">
          <cell r="A431" t="str">
            <v>CM566</v>
          </cell>
          <cell r="B431">
            <v>0</v>
          </cell>
          <cell r="C431">
            <v>216.84972059007475</v>
          </cell>
        </row>
        <row r="432">
          <cell r="A432" t="str">
            <v>CM759</v>
          </cell>
          <cell r="B432">
            <v>142.6263834812961</v>
          </cell>
          <cell r="C432">
            <v>20.360388692037859</v>
          </cell>
        </row>
        <row r="433">
          <cell r="A433" t="str">
            <v>CM769</v>
          </cell>
          <cell r="B433">
            <v>0.10793329779386386</v>
          </cell>
          <cell r="C433">
            <v>3.143531293187158E-2</v>
          </cell>
        </row>
        <row r="434">
          <cell r="A434" t="str">
            <v>CM820</v>
          </cell>
          <cell r="B434">
            <v>457.00715000000002</v>
          </cell>
          <cell r="C434">
            <v>68.482919999999993</v>
          </cell>
        </row>
        <row r="435">
          <cell r="A435" t="str">
            <v>CM837</v>
          </cell>
          <cell r="B435">
            <v>1.2143635320631565</v>
          </cell>
          <cell r="C435">
            <v>0.42986300118614601</v>
          </cell>
        </row>
        <row r="436">
          <cell r="A436" t="str">
            <v>CM851</v>
          </cell>
          <cell r="B436">
            <v>4062.03919</v>
          </cell>
          <cell r="C436">
            <v>716.00905</v>
          </cell>
        </row>
        <row r="437">
          <cell r="A437" t="str">
            <v>CM856</v>
          </cell>
          <cell r="B437">
            <v>0</v>
          </cell>
          <cell r="C437">
            <v>0.12607178747519576</v>
          </cell>
        </row>
        <row r="438">
          <cell r="A438" t="str">
            <v>CM857</v>
          </cell>
          <cell r="B438">
            <v>0</v>
          </cell>
          <cell r="C438">
            <v>0.67235250390879808</v>
          </cell>
        </row>
        <row r="439">
          <cell r="A439" t="str">
            <v>CM859</v>
          </cell>
          <cell r="B439">
            <v>2962.5443521902425</v>
          </cell>
          <cell r="C439">
            <v>1619.6056828944982</v>
          </cell>
        </row>
        <row r="440">
          <cell r="A440" t="str">
            <v>CM866</v>
          </cell>
          <cell r="B440">
            <v>8.9951098223347756</v>
          </cell>
          <cell r="C440">
            <v>3.2401561905806848</v>
          </cell>
        </row>
        <row r="441">
          <cell r="A441" t="str">
            <v>CM871</v>
          </cell>
          <cell r="B441">
            <v>230.92452</v>
          </cell>
          <cell r="C441">
            <v>47.982280000000003</v>
          </cell>
        </row>
        <row r="442">
          <cell r="A442" t="str">
            <v>CM894</v>
          </cell>
          <cell r="B442">
            <v>11.540816241389834</v>
          </cell>
          <cell r="C442">
            <v>1.7167622738989983</v>
          </cell>
        </row>
        <row r="443">
          <cell r="A443" t="str">
            <v>CM903</v>
          </cell>
          <cell r="B443">
            <v>891.71165868298385</v>
          </cell>
          <cell r="C443">
            <v>57.317486124948715</v>
          </cell>
        </row>
        <row r="444">
          <cell r="A444" t="str">
            <v>CM920</v>
          </cell>
          <cell r="B444">
            <v>0</v>
          </cell>
          <cell r="C444">
            <v>1.37104</v>
          </cell>
        </row>
        <row r="445">
          <cell r="A445" t="str">
            <v>CM926</v>
          </cell>
          <cell r="B445">
            <v>1760.95921</v>
          </cell>
          <cell r="C445">
            <v>0</v>
          </cell>
        </row>
        <row r="446">
          <cell r="A446" t="str">
            <v>CO408</v>
          </cell>
          <cell r="B446">
            <v>14.58553</v>
          </cell>
          <cell r="C446">
            <v>0</v>
          </cell>
        </row>
        <row r="447">
          <cell r="A447" t="str">
            <v>CO548</v>
          </cell>
          <cell r="B447">
            <v>176.78192260165258</v>
          </cell>
          <cell r="C447">
            <v>15.173796265296835</v>
          </cell>
        </row>
        <row r="448">
          <cell r="A448" t="str">
            <v>CO926</v>
          </cell>
          <cell r="B448">
            <v>29.338900000000002</v>
          </cell>
          <cell r="C448">
            <v>0</v>
          </cell>
        </row>
        <row r="449">
          <cell r="A449" t="str">
            <v>CP408</v>
          </cell>
          <cell r="B449">
            <v>18.138400000000001</v>
          </cell>
          <cell r="C449">
            <v>0</v>
          </cell>
        </row>
        <row r="450">
          <cell r="A450" t="str">
            <v>CP506</v>
          </cell>
          <cell r="B450">
            <v>27.210599525087112</v>
          </cell>
          <cell r="C450">
            <v>32.091574173948288</v>
          </cell>
        </row>
        <row r="451">
          <cell r="A451" t="str">
            <v>CP514</v>
          </cell>
          <cell r="B451">
            <v>13.080145925340002</v>
          </cell>
          <cell r="C451">
            <v>333.98855436251426</v>
          </cell>
        </row>
        <row r="452">
          <cell r="A452" t="str">
            <v>CP554</v>
          </cell>
          <cell r="B452">
            <v>178.61854</v>
          </cell>
          <cell r="C452">
            <v>44.009189999999997</v>
          </cell>
        </row>
        <row r="453">
          <cell r="A453" t="str">
            <v>CP926</v>
          </cell>
          <cell r="B453">
            <v>38.720010000000002</v>
          </cell>
          <cell r="C453">
            <v>0</v>
          </cell>
        </row>
        <row r="454">
          <cell r="A454" t="str">
            <v>CQ408</v>
          </cell>
          <cell r="B454">
            <v>56.263120000000001</v>
          </cell>
          <cell r="C454">
            <v>0</v>
          </cell>
        </row>
        <row r="455">
          <cell r="A455" t="str">
            <v>CQ571</v>
          </cell>
          <cell r="B455">
            <v>680.94114274209994</v>
          </cell>
          <cell r="C455">
            <v>12961.416504656154</v>
          </cell>
        </row>
        <row r="456">
          <cell r="A456" t="str">
            <v>CQ926</v>
          </cell>
          <cell r="B456">
            <v>142.78835000000001</v>
          </cell>
          <cell r="C456">
            <v>0</v>
          </cell>
        </row>
        <row r="457">
          <cell r="A457" t="str">
            <v>CR408</v>
          </cell>
          <cell r="B457">
            <v>12.65408</v>
          </cell>
          <cell r="C457">
            <v>0</v>
          </cell>
        </row>
        <row r="458">
          <cell r="A458" t="str">
            <v>CR506</v>
          </cell>
          <cell r="B458">
            <v>84.375610706346308</v>
          </cell>
          <cell r="C458">
            <v>147.41030069080404</v>
          </cell>
        </row>
        <row r="459">
          <cell r="A459" t="str">
            <v>CR523</v>
          </cell>
          <cell r="B459">
            <v>52.001403135601073</v>
          </cell>
          <cell r="C459">
            <v>47.497927281364611</v>
          </cell>
        </row>
        <row r="460">
          <cell r="A460" t="str">
            <v>CR545</v>
          </cell>
          <cell r="B460">
            <v>7.2781314218603583</v>
          </cell>
          <cell r="C460">
            <v>58.623517055300056</v>
          </cell>
        </row>
        <row r="461">
          <cell r="A461" t="str">
            <v>CR562</v>
          </cell>
          <cell r="B461">
            <v>0.12070104587406831</v>
          </cell>
          <cell r="C461">
            <v>139.32833622243953</v>
          </cell>
        </row>
        <row r="462">
          <cell r="A462" t="str">
            <v>CR588</v>
          </cell>
          <cell r="B462">
            <v>4.3227587777641956</v>
          </cell>
          <cell r="C462">
            <v>1243.9579723614445</v>
          </cell>
        </row>
        <row r="463">
          <cell r="A463" t="str">
            <v>CR592</v>
          </cell>
          <cell r="B463">
            <v>-8.2453585165123775E-4</v>
          </cell>
          <cell r="C463">
            <v>75.17099208908094</v>
          </cell>
        </row>
        <row r="464">
          <cell r="A464" t="str">
            <v>CR867</v>
          </cell>
          <cell r="B464">
            <v>0.49781800570358264</v>
          </cell>
          <cell r="C464">
            <v>110.58777176387993</v>
          </cell>
        </row>
        <row r="465">
          <cell r="A465" t="str">
            <v>CR880</v>
          </cell>
          <cell r="B465">
            <v>3.8330012675327985E-2</v>
          </cell>
          <cell r="C465">
            <v>10.268739945281856</v>
          </cell>
        </row>
        <row r="466">
          <cell r="A466" t="str">
            <v>CR893</v>
          </cell>
          <cell r="B466">
            <v>0.11048824148786077</v>
          </cell>
          <cell r="C466">
            <v>2.775082050354245</v>
          </cell>
        </row>
        <row r="467">
          <cell r="A467" t="str">
            <v>CR926</v>
          </cell>
          <cell r="B467">
            <v>25.7272</v>
          </cell>
          <cell r="C467">
            <v>0</v>
          </cell>
        </row>
        <row r="468">
          <cell r="A468" t="str">
            <v>CT408</v>
          </cell>
          <cell r="B468">
            <v>982.76979000000006</v>
          </cell>
          <cell r="C468">
            <v>0</v>
          </cell>
        </row>
        <row r="469">
          <cell r="A469" t="str">
            <v>CT557</v>
          </cell>
          <cell r="B469">
            <v>11757.635797651836</v>
          </cell>
          <cell r="C469">
            <v>2873.5151484074313</v>
          </cell>
        </row>
        <row r="470">
          <cell r="A470" t="str">
            <v>CT920</v>
          </cell>
          <cell r="B470">
            <v>0</v>
          </cell>
          <cell r="C470">
            <v>43.752900000000004</v>
          </cell>
        </row>
        <row r="471">
          <cell r="A471" t="str">
            <v>CT926</v>
          </cell>
          <cell r="B471">
            <v>2580.6247200000003</v>
          </cell>
          <cell r="C471">
            <v>0</v>
          </cell>
        </row>
        <row r="472">
          <cell r="A472" t="str">
            <v>CV408</v>
          </cell>
          <cell r="B472">
            <v>185.86994000000001</v>
          </cell>
          <cell r="C472">
            <v>0</v>
          </cell>
        </row>
        <row r="473">
          <cell r="A473" t="str">
            <v>CV807</v>
          </cell>
          <cell r="B473">
            <v>2297.2281899999998</v>
          </cell>
          <cell r="C473">
            <v>534.84556999999995</v>
          </cell>
        </row>
        <row r="474">
          <cell r="A474" t="str">
            <v>CV926</v>
          </cell>
          <cell r="B474">
            <v>498.49531000000002</v>
          </cell>
          <cell r="C474">
            <v>0</v>
          </cell>
        </row>
        <row r="475">
          <cell r="A475" t="str">
            <v>CX408</v>
          </cell>
          <cell r="B475">
            <v>380.27519000000001</v>
          </cell>
          <cell r="C475">
            <v>0</v>
          </cell>
        </row>
        <row r="476">
          <cell r="A476" t="str">
            <v>CX859</v>
          </cell>
          <cell r="B476">
            <v>0</v>
          </cell>
          <cell r="C476">
            <v>0.59928927076324057</v>
          </cell>
        </row>
        <row r="477">
          <cell r="A477" t="str">
            <v>CX912</v>
          </cell>
          <cell r="B477">
            <v>4664.4787971553624</v>
          </cell>
          <cell r="C477">
            <v>1051.938771601901</v>
          </cell>
        </row>
        <row r="478">
          <cell r="A478" t="str">
            <v>CX926</v>
          </cell>
          <cell r="B478">
            <v>1012.20034</v>
          </cell>
          <cell r="C478">
            <v>0</v>
          </cell>
        </row>
        <row r="479">
          <cell r="A479" t="str">
            <v>CY408</v>
          </cell>
          <cell r="B479">
            <v>526.30489</v>
          </cell>
          <cell r="C479">
            <v>-6.1205500000000006</v>
          </cell>
        </row>
        <row r="480">
          <cell r="A480" t="str">
            <v>CY557</v>
          </cell>
          <cell r="B480">
            <v>0</v>
          </cell>
          <cell r="C480">
            <v>0.50005990914230503</v>
          </cell>
        </row>
        <row r="481">
          <cell r="A481" t="str">
            <v>CY565</v>
          </cell>
          <cell r="B481">
            <v>0</v>
          </cell>
          <cell r="C481">
            <v>414.80603740729043</v>
          </cell>
        </row>
        <row r="482">
          <cell r="A482" t="str">
            <v>CY566</v>
          </cell>
          <cell r="B482">
            <v>6366.6870810261162</v>
          </cell>
          <cell r="C482">
            <v>3922.7536927036081</v>
          </cell>
        </row>
        <row r="483">
          <cell r="A483" t="str">
            <v>CY920</v>
          </cell>
          <cell r="B483">
            <v>0</v>
          </cell>
          <cell r="C483">
            <v>32.674799999999998</v>
          </cell>
        </row>
        <row r="484">
          <cell r="A484" t="str">
            <v>CY926</v>
          </cell>
          <cell r="B484">
            <v>1394.74135</v>
          </cell>
          <cell r="C484">
            <v>-16.315919999999998</v>
          </cell>
        </row>
        <row r="485">
          <cell r="A485" t="str">
            <v>DA408</v>
          </cell>
          <cell r="B485">
            <v>1480.4207200000001</v>
          </cell>
          <cell r="C485">
            <v>0</v>
          </cell>
        </row>
        <row r="486">
          <cell r="A486" t="str">
            <v>DA903</v>
          </cell>
          <cell r="B486">
            <v>18449.235986827407</v>
          </cell>
          <cell r="C486">
            <v>15845.556002312598</v>
          </cell>
          <cell r="D486">
            <v>21901.626</v>
          </cell>
        </row>
        <row r="487">
          <cell r="A487" t="str">
            <v>DA920</v>
          </cell>
          <cell r="B487">
            <v>0</v>
          </cell>
          <cell r="C487">
            <v>124.83578999999999</v>
          </cell>
        </row>
        <row r="488">
          <cell r="A488" t="str">
            <v>DA926</v>
          </cell>
          <cell r="B488">
            <v>3918.3420699999997</v>
          </cell>
          <cell r="C488">
            <v>0</v>
          </cell>
        </row>
        <row r="489">
          <cell r="A489" t="str">
            <v>DB408</v>
          </cell>
          <cell r="B489">
            <v>1217.1589099999999</v>
          </cell>
          <cell r="C489">
            <v>0</v>
          </cell>
        </row>
        <row r="490">
          <cell r="A490" t="str">
            <v>DB903</v>
          </cell>
          <cell r="B490">
            <v>15050.142028790875</v>
          </cell>
          <cell r="C490">
            <v>4147.5106251512843</v>
          </cell>
        </row>
        <row r="491">
          <cell r="A491" t="str">
            <v>DB926</v>
          </cell>
          <cell r="B491">
            <v>3182.5304599999999</v>
          </cell>
          <cell r="C491">
            <v>0</v>
          </cell>
        </row>
        <row r="492">
          <cell r="A492" t="str">
            <v>DC408</v>
          </cell>
          <cell r="B492">
            <v>841.28895999999997</v>
          </cell>
          <cell r="C492">
            <v>0</v>
          </cell>
        </row>
        <row r="493">
          <cell r="A493" t="str">
            <v>DC587</v>
          </cell>
          <cell r="B493">
            <v>245.65528440752789</v>
          </cell>
          <cell r="C493">
            <v>359.17370036780466</v>
          </cell>
        </row>
        <row r="494">
          <cell r="A494" t="str">
            <v>DC879</v>
          </cell>
          <cell r="B494">
            <v>524.34318023612173</v>
          </cell>
          <cell r="C494">
            <v>792.79183159215142</v>
          </cell>
        </row>
        <row r="495">
          <cell r="A495" t="str">
            <v>DC903</v>
          </cell>
          <cell r="B495">
            <v>9657.4779307410863</v>
          </cell>
          <cell r="C495">
            <v>676.41891654563108</v>
          </cell>
        </row>
        <row r="496">
          <cell r="A496" t="str">
            <v>DC926</v>
          </cell>
          <cell r="B496">
            <v>2008.7628400000001</v>
          </cell>
          <cell r="C496">
            <v>0</v>
          </cell>
        </row>
        <row r="497">
          <cell r="A497" t="str">
            <v>DD408</v>
          </cell>
          <cell r="B497">
            <v>3752.32465</v>
          </cell>
          <cell r="C497">
            <v>0</v>
          </cell>
        </row>
        <row r="498">
          <cell r="A498" t="str">
            <v>DD587</v>
          </cell>
          <cell r="B498">
            <v>14803.411134526959</v>
          </cell>
          <cell r="C498">
            <v>3518.1120927736747</v>
          </cell>
        </row>
        <row r="499">
          <cell r="A499" t="str">
            <v>DD879</v>
          </cell>
          <cell r="B499">
            <v>30683.088640515547</v>
          </cell>
          <cell r="C499">
            <v>6189.7383905647976</v>
          </cell>
        </row>
        <row r="500">
          <cell r="A500" t="str">
            <v>DD926</v>
          </cell>
          <cell r="B500">
            <v>7956.0868599999994</v>
          </cell>
          <cell r="C500">
            <v>0</v>
          </cell>
        </row>
        <row r="501">
          <cell r="A501" t="str">
            <v>DE408</v>
          </cell>
          <cell r="B501">
            <v>292.18131</v>
          </cell>
          <cell r="C501">
            <v>0</v>
          </cell>
        </row>
        <row r="502">
          <cell r="A502" t="str">
            <v>DE588</v>
          </cell>
          <cell r="B502">
            <v>3.5444916778959709E-2</v>
          </cell>
          <cell r="C502">
            <v>2.867816025659151E-3</v>
          </cell>
        </row>
        <row r="503">
          <cell r="A503" t="str">
            <v>DE874</v>
          </cell>
          <cell r="B503">
            <v>3556.3167449423781</v>
          </cell>
          <cell r="C503">
            <v>1101.2475381167139</v>
          </cell>
        </row>
        <row r="504">
          <cell r="A504" t="str">
            <v>DE880</v>
          </cell>
          <cell r="B504">
            <v>4.23047793475314E-2</v>
          </cell>
          <cell r="C504">
            <v>1.1262276991862332E-2</v>
          </cell>
        </row>
        <row r="505">
          <cell r="A505" t="str">
            <v>DE926</v>
          </cell>
          <cell r="B505">
            <v>661.32150000000001</v>
          </cell>
          <cell r="C505">
            <v>0</v>
          </cell>
        </row>
        <row r="506">
          <cell r="A506" t="str">
            <v>DF408</v>
          </cell>
          <cell r="B506">
            <v>1335.3612599999999</v>
          </cell>
          <cell r="C506">
            <v>0</v>
          </cell>
        </row>
        <row r="507">
          <cell r="A507" t="str">
            <v>DF584</v>
          </cell>
          <cell r="B507">
            <v>9155.233312876544</v>
          </cell>
          <cell r="C507">
            <v>3397.4266588093224</v>
          </cell>
        </row>
        <row r="508">
          <cell r="A508" t="str">
            <v>DF874</v>
          </cell>
          <cell r="B508">
            <v>7050.7592182468334</v>
          </cell>
          <cell r="C508">
            <v>2754.1148638176637</v>
          </cell>
        </row>
        <row r="509">
          <cell r="A509" t="str">
            <v>DF880</v>
          </cell>
          <cell r="B509">
            <v>15.760210651064776</v>
          </cell>
          <cell r="C509">
            <v>6.9765253017897653</v>
          </cell>
        </row>
        <row r="510">
          <cell r="A510" t="str">
            <v>DF887</v>
          </cell>
          <cell r="B510">
            <v>15.292419042586303</v>
          </cell>
          <cell r="C510">
            <v>-15.227300302240169</v>
          </cell>
        </row>
        <row r="511">
          <cell r="A511" t="str">
            <v>DF926</v>
          </cell>
          <cell r="B511">
            <v>2886.2016200000003</v>
          </cell>
          <cell r="C511">
            <v>0</v>
          </cell>
        </row>
        <row r="512">
          <cell r="A512" t="str">
            <v>DG408</v>
          </cell>
          <cell r="B512">
            <v>396.61698999999999</v>
          </cell>
          <cell r="C512">
            <v>0</v>
          </cell>
        </row>
        <row r="513">
          <cell r="A513" t="str">
            <v>DG876</v>
          </cell>
          <cell r="B513">
            <v>214.48844704500902</v>
          </cell>
          <cell r="C513">
            <v>-212.72489441093327</v>
          </cell>
        </row>
        <row r="514">
          <cell r="A514" t="str">
            <v>DG887</v>
          </cell>
          <cell r="B514">
            <v>4685.0159505423781</v>
          </cell>
          <cell r="C514">
            <v>3581.8194135239273</v>
          </cell>
        </row>
        <row r="515">
          <cell r="A515" t="str">
            <v>DG892</v>
          </cell>
          <cell r="B515">
            <v>1.4262420125964399</v>
          </cell>
          <cell r="C515">
            <v>0.42351106316141335</v>
          </cell>
        </row>
        <row r="516">
          <cell r="A516" t="str">
            <v>DG926</v>
          </cell>
          <cell r="B516">
            <v>904.02066000000002</v>
          </cell>
          <cell r="C516">
            <v>0</v>
          </cell>
        </row>
        <row r="517">
          <cell r="A517" t="str">
            <v>DH408</v>
          </cell>
          <cell r="B517">
            <v>0.47831999999999997</v>
          </cell>
          <cell r="C517">
            <v>0</v>
          </cell>
        </row>
        <row r="518">
          <cell r="A518" t="str">
            <v>DH920</v>
          </cell>
          <cell r="B518">
            <v>5.94557</v>
          </cell>
          <cell r="C518">
            <v>0.97698000000000007</v>
          </cell>
        </row>
        <row r="519">
          <cell r="A519" t="str">
            <v>DH926</v>
          </cell>
          <cell r="B519">
            <v>1.2595099999999999</v>
          </cell>
          <cell r="C519">
            <v>0</v>
          </cell>
        </row>
        <row r="520">
          <cell r="A520" t="str">
            <v>DK408</v>
          </cell>
          <cell r="B520">
            <v>3795.3457599999997</v>
          </cell>
          <cell r="C520">
            <v>0</v>
          </cell>
        </row>
        <row r="521">
          <cell r="A521" t="str">
            <v>DK903</v>
          </cell>
          <cell r="B521">
            <v>45214.101479012221</v>
          </cell>
          <cell r="C521">
            <v>14272.324830587726</v>
          </cell>
        </row>
        <row r="522">
          <cell r="A522" t="str">
            <v>DK910</v>
          </cell>
          <cell r="B522">
            <v>60.967054690266714</v>
          </cell>
          <cell r="C522">
            <v>-60.858343350026466</v>
          </cell>
        </row>
        <row r="523">
          <cell r="A523" t="str">
            <v>DK920</v>
          </cell>
          <cell r="B523">
            <v>22.82498</v>
          </cell>
          <cell r="C523">
            <v>0</v>
          </cell>
        </row>
        <row r="524">
          <cell r="A524" t="str">
            <v>DK926</v>
          </cell>
          <cell r="B524">
            <v>8901.6614099999988</v>
          </cell>
          <cell r="C524">
            <v>0</v>
          </cell>
        </row>
        <row r="525">
          <cell r="A525" t="str">
            <v>DL408</v>
          </cell>
          <cell r="B525">
            <v>274.39528000000001</v>
          </cell>
          <cell r="C525">
            <v>0</v>
          </cell>
        </row>
        <row r="526">
          <cell r="A526" t="str">
            <v>DL537</v>
          </cell>
          <cell r="B526">
            <v>0.2931212987180567</v>
          </cell>
          <cell r="C526">
            <v>0.14239610238672859</v>
          </cell>
        </row>
        <row r="527">
          <cell r="A527" t="str">
            <v>DL539</v>
          </cell>
          <cell r="B527">
            <v>2205.2238386177528</v>
          </cell>
          <cell r="C527">
            <v>4837.6215566087967</v>
          </cell>
        </row>
        <row r="528">
          <cell r="A528" t="str">
            <v>DL542</v>
          </cell>
          <cell r="B528">
            <v>47.130550137789882</v>
          </cell>
          <cell r="C528">
            <v>27.041268182436418</v>
          </cell>
        </row>
        <row r="529">
          <cell r="A529" t="str">
            <v>DL543</v>
          </cell>
          <cell r="B529">
            <v>902.74953731658422</v>
          </cell>
          <cell r="C529">
            <v>2776.8177414119923</v>
          </cell>
        </row>
        <row r="530">
          <cell r="A530" t="str">
            <v>DL544</v>
          </cell>
          <cell r="B530">
            <v>22.316544342011056</v>
          </cell>
          <cell r="C530">
            <v>8.1455470439197946</v>
          </cell>
        </row>
        <row r="531">
          <cell r="A531" t="str">
            <v>DL545</v>
          </cell>
          <cell r="B531">
            <v>170.05635707731801</v>
          </cell>
          <cell r="C531">
            <v>237.13064662463879</v>
          </cell>
        </row>
        <row r="532">
          <cell r="A532" t="str">
            <v>DL926</v>
          </cell>
          <cell r="B532">
            <v>699.00992000000008</v>
          </cell>
          <cell r="C532">
            <v>0</v>
          </cell>
        </row>
        <row r="533">
          <cell r="A533" t="str">
            <v>DM408</v>
          </cell>
          <cell r="B533">
            <v>2.3690000000000003E-2</v>
          </cell>
          <cell r="C533">
            <v>0</v>
          </cell>
        </row>
        <row r="534">
          <cell r="A534" t="str">
            <v>DM501</v>
          </cell>
          <cell r="B534">
            <v>0.17864000000000002</v>
          </cell>
          <cell r="C534">
            <v>49.005940000000002</v>
          </cell>
        </row>
        <row r="535">
          <cell r="A535" t="str">
            <v>DM536</v>
          </cell>
          <cell r="B535">
            <v>0.10305964918889865</v>
          </cell>
          <cell r="C535">
            <v>459.34473984362859</v>
          </cell>
        </row>
        <row r="536">
          <cell r="A536" t="str">
            <v>DM926</v>
          </cell>
          <cell r="B536">
            <v>6.1090000000000005E-2</v>
          </cell>
          <cell r="C536">
            <v>0</v>
          </cell>
        </row>
        <row r="537">
          <cell r="A537" t="str">
            <v>DN408</v>
          </cell>
          <cell r="B537">
            <v>41.424579999999999</v>
          </cell>
          <cell r="C537">
            <v>0</v>
          </cell>
        </row>
        <row r="538">
          <cell r="A538" t="str">
            <v>DN539</v>
          </cell>
          <cell r="B538">
            <v>184.27233084978505</v>
          </cell>
          <cell r="C538">
            <v>162.42646612579088</v>
          </cell>
        </row>
        <row r="539">
          <cell r="A539" t="str">
            <v>DN545</v>
          </cell>
          <cell r="B539">
            <v>1.2409313275540266</v>
          </cell>
          <cell r="C539">
            <v>0.57865246888148281</v>
          </cell>
        </row>
        <row r="540">
          <cell r="A540" t="str">
            <v>DN566</v>
          </cell>
          <cell r="B540">
            <v>46.483957125046587</v>
          </cell>
          <cell r="C540">
            <v>76.986409064693177</v>
          </cell>
        </row>
        <row r="541">
          <cell r="A541" t="str">
            <v>DN588</v>
          </cell>
          <cell r="B541">
            <v>175.49854053489301</v>
          </cell>
          <cell r="C541">
            <v>355.72573558522578</v>
          </cell>
        </row>
        <row r="542">
          <cell r="A542" t="str">
            <v>DN880</v>
          </cell>
          <cell r="B542">
            <v>93.783958513358755</v>
          </cell>
          <cell r="C542">
            <v>199.86474501782175</v>
          </cell>
        </row>
        <row r="543">
          <cell r="A543" t="str">
            <v>DN910</v>
          </cell>
          <cell r="B543">
            <v>1.1036564817781647E-2</v>
          </cell>
          <cell r="C543">
            <v>-1.0827111250556359E-2</v>
          </cell>
        </row>
        <row r="544">
          <cell r="A544" t="str">
            <v>DN920</v>
          </cell>
          <cell r="B544">
            <v>-4.3535600000000008</v>
          </cell>
          <cell r="C544">
            <v>116.34822</v>
          </cell>
        </row>
        <row r="545">
          <cell r="A545" t="str">
            <v>DN926</v>
          </cell>
          <cell r="B545">
            <v>109.87382000000001</v>
          </cell>
          <cell r="C545">
            <v>0</v>
          </cell>
        </row>
        <row r="546">
          <cell r="A546" t="str">
            <v>DO408</v>
          </cell>
          <cell r="B546">
            <v>7.0199999999999999E-2</v>
          </cell>
          <cell r="C546">
            <v>0</v>
          </cell>
        </row>
        <row r="547">
          <cell r="A547" t="str">
            <v>DO545</v>
          </cell>
          <cell r="B547">
            <v>0.92558835468600531</v>
          </cell>
          <cell r="C547">
            <v>2.4454493167927089</v>
          </cell>
        </row>
        <row r="548">
          <cell r="A548" t="str">
            <v>DO926</v>
          </cell>
          <cell r="B548">
            <v>0.16431999999999999</v>
          </cell>
          <cell r="C548">
            <v>0</v>
          </cell>
        </row>
        <row r="549">
          <cell r="A549" t="str">
            <v>DP408</v>
          </cell>
          <cell r="B549">
            <v>27.572500000000002</v>
          </cell>
          <cell r="C549">
            <v>0</v>
          </cell>
        </row>
        <row r="550">
          <cell r="A550" t="str">
            <v>DP539</v>
          </cell>
          <cell r="B550">
            <v>337.19152744280643</v>
          </cell>
          <cell r="C550">
            <v>745.66295990594699</v>
          </cell>
        </row>
        <row r="551">
          <cell r="A551" t="str">
            <v>DP926</v>
          </cell>
          <cell r="B551">
            <v>69.704350000000005</v>
          </cell>
          <cell r="C551">
            <v>0</v>
          </cell>
        </row>
        <row r="552">
          <cell r="A552" t="str">
            <v>EJ408</v>
          </cell>
          <cell r="B552">
            <v>2113.8975599999999</v>
          </cell>
          <cell r="C552">
            <v>0</v>
          </cell>
        </row>
        <row r="553">
          <cell r="A553" t="str">
            <v>EJ908</v>
          </cell>
          <cell r="B553">
            <v>26059.96637254236</v>
          </cell>
          <cell r="C553">
            <v>169780.66246897104</v>
          </cell>
        </row>
        <row r="554">
          <cell r="A554" t="str">
            <v>EJ926</v>
          </cell>
          <cell r="B554">
            <v>5629.233129999996</v>
          </cell>
          <cell r="C554">
            <v>0</v>
          </cell>
        </row>
        <row r="555">
          <cell r="A555" t="str">
            <v>EL408</v>
          </cell>
          <cell r="B555">
            <v>307.23615999999998</v>
          </cell>
          <cell r="C555">
            <v>0</v>
          </cell>
        </row>
        <row r="556">
          <cell r="A556" t="str">
            <v>EL566</v>
          </cell>
          <cell r="B556">
            <v>3219.2414966978718</v>
          </cell>
          <cell r="C556">
            <v>4139.1811658198603</v>
          </cell>
        </row>
        <row r="557">
          <cell r="A557" t="str">
            <v>EL588</v>
          </cell>
          <cell r="B557">
            <v>486.06625089488483</v>
          </cell>
          <cell r="C557">
            <v>259.16428909159345</v>
          </cell>
        </row>
        <row r="558">
          <cell r="A558" t="str">
            <v>EL926</v>
          </cell>
          <cell r="B558">
            <v>779.17647999999997</v>
          </cell>
          <cell r="C558">
            <v>0</v>
          </cell>
        </row>
        <row r="559">
          <cell r="A559" t="str">
            <v>EO408</v>
          </cell>
          <cell r="B559">
            <v>198.60420000000002</v>
          </cell>
          <cell r="C559">
            <v>0</v>
          </cell>
        </row>
        <row r="560">
          <cell r="A560" t="str">
            <v>EO524</v>
          </cell>
          <cell r="B560">
            <v>2405.2042469151424</v>
          </cell>
          <cell r="C560">
            <v>1181.3115230936764</v>
          </cell>
        </row>
        <row r="561">
          <cell r="A561" t="str">
            <v>EO926</v>
          </cell>
          <cell r="B561">
            <v>441.16126000000003</v>
          </cell>
          <cell r="C561">
            <v>0</v>
          </cell>
        </row>
        <row r="562">
          <cell r="A562" t="str">
            <v>EP408</v>
          </cell>
          <cell r="B562">
            <v>92.537109999999998</v>
          </cell>
          <cell r="C562">
            <v>0</v>
          </cell>
        </row>
        <row r="563">
          <cell r="A563" t="str">
            <v>EP539</v>
          </cell>
          <cell r="B563">
            <v>234.80137528036857</v>
          </cell>
          <cell r="C563">
            <v>847.2917573827533</v>
          </cell>
        </row>
        <row r="564">
          <cell r="A564" t="str">
            <v>EP920</v>
          </cell>
          <cell r="B564">
            <v>899.38539000000003</v>
          </cell>
          <cell r="C564">
            <v>1685.0314799999999</v>
          </cell>
        </row>
        <row r="565">
          <cell r="A565" t="str">
            <v>EP926</v>
          </cell>
          <cell r="B565">
            <v>237.31935999999999</v>
          </cell>
          <cell r="C565">
            <v>0</v>
          </cell>
        </row>
        <row r="566">
          <cell r="A566" t="str">
            <v>EQ408</v>
          </cell>
          <cell r="B566">
            <v>37.594980000000007</v>
          </cell>
          <cell r="C566">
            <v>0</v>
          </cell>
        </row>
        <row r="567">
          <cell r="A567" t="str">
            <v>EQ539</v>
          </cell>
          <cell r="B567">
            <v>153.89824686563264</v>
          </cell>
          <cell r="C567">
            <v>521.96096244398723</v>
          </cell>
        </row>
        <row r="568">
          <cell r="A568" t="str">
            <v>EQ591</v>
          </cell>
          <cell r="B568">
            <v>17.147403793501347</v>
          </cell>
          <cell r="C568">
            <v>404.36743682637223</v>
          </cell>
        </row>
        <row r="569">
          <cell r="A569" t="str">
            <v>EQ920</v>
          </cell>
          <cell r="B569">
            <v>292.65692999999999</v>
          </cell>
          <cell r="C569">
            <v>441.30258000000003</v>
          </cell>
        </row>
        <row r="570">
          <cell r="A570" t="str">
            <v>EQ926</v>
          </cell>
          <cell r="B570">
            <v>96.531570000000002</v>
          </cell>
          <cell r="C570">
            <v>0</v>
          </cell>
        </row>
        <row r="571">
          <cell r="A571" t="str">
            <v>ES408</v>
          </cell>
          <cell r="B571">
            <v>30.290759999999999</v>
          </cell>
          <cell r="C571">
            <v>0</v>
          </cell>
        </row>
        <row r="572">
          <cell r="A572" t="str">
            <v>ES520</v>
          </cell>
          <cell r="B572">
            <v>24.934999730831091</v>
          </cell>
          <cell r="C572">
            <v>-14.129550232237564</v>
          </cell>
        </row>
        <row r="573">
          <cell r="A573" t="str">
            <v>ES539</v>
          </cell>
          <cell r="B573">
            <v>49.191289790709874</v>
          </cell>
          <cell r="C573">
            <v>251.19674610503185</v>
          </cell>
        </row>
        <row r="574">
          <cell r="A574" t="str">
            <v>ES542</v>
          </cell>
          <cell r="B574">
            <v>145.99767502391546</v>
          </cell>
          <cell r="C574">
            <v>143.45357717286728</v>
          </cell>
        </row>
        <row r="575">
          <cell r="A575" t="str">
            <v>ES588</v>
          </cell>
          <cell r="B575">
            <v>68.718547204720224</v>
          </cell>
          <cell r="C575">
            <v>54.553168095930545</v>
          </cell>
        </row>
        <row r="576">
          <cell r="A576" t="str">
            <v>ES591</v>
          </cell>
          <cell r="B576">
            <v>65.524596793478594</v>
          </cell>
          <cell r="C576">
            <v>580.89295455853517</v>
          </cell>
        </row>
        <row r="577">
          <cell r="A577" t="str">
            <v>ES920</v>
          </cell>
          <cell r="B577">
            <v>11.032579999999999</v>
          </cell>
          <cell r="C577">
            <v>96.657359999999997</v>
          </cell>
        </row>
        <row r="578">
          <cell r="A578" t="str">
            <v>ES926</v>
          </cell>
          <cell r="B578">
            <v>72.906890000000004</v>
          </cell>
          <cell r="C578">
            <v>0</v>
          </cell>
        </row>
        <row r="579">
          <cell r="A579" t="str">
            <v>EU920</v>
          </cell>
          <cell r="B579">
            <v>101.55369999999999</v>
          </cell>
          <cell r="C579">
            <v>2523.0513599999999</v>
          </cell>
        </row>
        <row r="580">
          <cell r="A580" t="str">
            <v>EV408</v>
          </cell>
          <cell r="B580">
            <v>1307.1859299999999</v>
          </cell>
          <cell r="C580">
            <v>0</v>
          </cell>
        </row>
        <row r="581">
          <cell r="A581" t="str">
            <v>EV586</v>
          </cell>
          <cell r="B581">
            <v>0.17177929004473161</v>
          </cell>
          <cell r="C581">
            <v>-0.23804621227364159</v>
          </cell>
        </row>
        <row r="582">
          <cell r="A582" t="str">
            <v>EV587</v>
          </cell>
          <cell r="B582">
            <v>0</v>
          </cell>
          <cell r="C582">
            <v>-715.76438967986235</v>
          </cell>
        </row>
        <row r="583">
          <cell r="A583" t="str">
            <v>EV588</v>
          </cell>
          <cell r="B583">
            <v>6085.6642907258856</v>
          </cell>
          <cell r="C583">
            <v>-6088.3704272587493</v>
          </cell>
        </row>
        <row r="584">
          <cell r="A584" t="str">
            <v>EV879</v>
          </cell>
          <cell r="B584">
            <v>0</v>
          </cell>
          <cell r="C584">
            <v>714.20826941136534</v>
          </cell>
        </row>
        <row r="585">
          <cell r="A585" t="str">
            <v>EV880</v>
          </cell>
          <cell r="B585">
            <v>1296.2983353875691</v>
          </cell>
          <cell r="C585">
            <v>-1284.557143933175</v>
          </cell>
        </row>
        <row r="586">
          <cell r="A586" t="str">
            <v>EV903</v>
          </cell>
          <cell r="B586">
            <v>8419.7708098420662</v>
          </cell>
          <cell r="C586">
            <v>14815.141686883646</v>
          </cell>
        </row>
        <row r="587">
          <cell r="A587" t="str">
            <v>EV910</v>
          </cell>
          <cell r="B587">
            <v>12.954975935477769</v>
          </cell>
          <cell r="C587">
            <v>-5.1530956805542329</v>
          </cell>
        </row>
        <row r="588">
          <cell r="A588" t="str">
            <v>EV926</v>
          </cell>
          <cell r="B588">
            <v>2958.02144</v>
          </cell>
          <cell r="C588">
            <v>0</v>
          </cell>
        </row>
        <row r="589">
          <cell r="A589" t="str">
            <v>EW408</v>
          </cell>
          <cell r="B589">
            <v>955.86711000000003</v>
          </cell>
          <cell r="C589">
            <v>0</v>
          </cell>
        </row>
        <row r="590">
          <cell r="A590" t="str">
            <v>EW523</v>
          </cell>
          <cell r="B590">
            <v>21.459127854455993</v>
          </cell>
          <cell r="C590">
            <v>19.823979020061881</v>
          </cell>
        </row>
        <row r="591">
          <cell r="A591" t="str">
            <v>EW531</v>
          </cell>
          <cell r="B591">
            <v>8.8338424976814059E-2</v>
          </cell>
          <cell r="C591">
            <v>4.9213812243276006E-3</v>
          </cell>
        </row>
        <row r="592">
          <cell r="A592" t="str">
            <v>EW548</v>
          </cell>
          <cell r="B592">
            <v>0.88519739834740241</v>
          </cell>
          <cell r="C592">
            <v>0.47801373470316411</v>
          </cell>
        </row>
        <row r="593">
          <cell r="A593" t="str">
            <v>EW553</v>
          </cell>
          <cell r="B593">
            <v>9.1462437930590745</v>
          </cell>
          <cell r="C593">
            <v>2.9887724597748986</v>
          </cell>
        </row>
        <row r="594">
          <cell r="A594" t="str">
            <v>EW557</v>
          </cell>
          <cell r="B594">
            <v>4.8652081898788523E-2</v>
          </cell>
          <cell r="C594">
            <v>7.5619059460499363E-2</v>
          </cell>
        </row>
        <row r="595">
          <cell r="A595" t="str">
            <v>EW562</v>
          </cell>
          <cell r="B595">
            <v>138.31770862280217</v>
          </cell>
          <cell r="C595">
            <v>35.827748213320341</v>
          </cell>
        </row>
        <row r="596">
          <cell r="A596" t="str">
            <v>EW563</v>
          </cell>
          <cell r="B596">
            <v>26.225445754672716</v>
          </cell>
          <cell r="C596">
            <v>50.380464690906805</v>
          </cell>
        </row>
        <row r="597">
          <cell r="A597" t="str">
            <v>EW565</v>
          </cell>
          <cell r="B597">
            <v>0</v>
          </cell>
          <cell r="C597">
            <v>-19.79520891032719</v>
          </cell>
        </row>
        <row r="598">
          <cell r="A598" t="str">
            <v>EW566</v>
          </cell>
          <cell r="B598">
            <v>238.43602668219455</v>
          </cell>
          <cell r="C598">
            <v>1036.1178468456465</v>
          </cell>
        </row>
        <row r="599">
          <cell r="A599" t="str">
            <v>EW569</v>
          </cell>
          <cell r="B599">
            <v>7.3834490492341107</v>
          </cell>
          <cell r="C599">
            <v>5.4989928345162991</v>
          </cell>
        </row>
        <row r="600">
          <cell r="A600" t="str">
            <v>EW570</v>
          </cell>
          <cell r="B600">
            <v>10.960276933994445</v>
          </cell>
          <cell r="C600">
            <v>52.850170282469222</v>
          </cell>
        </row>
        <row r="601">
          <cell r="A601" t="str">
            <v>EW571</v>
          </cell>
          <cell r="B601">
            <v>151.99902839159583</v>
          </cell>
          <cell r="C601">
            <v>131.18495812246653</v>
          </cell>
        </row>
        <row r="602">
          <cell r="A602" t="str">
            <v>EW573</v>
          </cell>
          <cell r="B602">
            <v>2.1108979088171291</v>
          </cell>
          <cell r="C602">
            <v>0.39519724413836743</v>
          </cell>
        </row>
        <row r="603">
          <cell r="A603" t="str">
            <v>EW583</v>
          </cell>
          <cell r="B603">
            <v>5.4262593068620676E-2</v>
          </cell>
          <cell r="C603">
            <v>7.9008070443727981E-3</v>
          </cell>
        </row>
        <row r="604">
          <cell r="A604" t="str">
            <v>EW584</v>
          </cell>
          <cell r="B604">
            <v>1.8219321901872698</v>
          </cell>
          <cell r="C604">
            <v>0.2808041300055289</v>
          </cell>
        </row>
        <row r="605">
          <cell r="A605" t="str">
            <v>EW586</v>
          </cell>
          <cell r="B605">
            <v>1.4711198018765848</v>
          </cell>
          <cell r="C605">
            <v>0.72266203061077394</v>
          </cell>
        </row>
        <row r="606">
          <cell r="A606" t="str">
            <v>EW588</v>
          </cell>
          <cell r="B606">
            <v>4664.3587929611376</v>
          </cell>
          <cell r="C606">
            <v>2543.7014981011134</v>
          </cell>
        </row>
        <row r="607">
          <cell r="A607" t="str">
            <v>EW593</v>
          </cell>
          <cell r="B607">
            <v>4.0194235403782592</v>
          </cell>
          <cell r="C607">
            <v>5.6508913286379387</v>
          </cell>
        </row>
        <row r="608">
          <cell r="A608" t="str">
            <v>EW594</v>
          </cell>
          <cell r="B608">
            <v>12.275859834598213</v>
          </cell>
          <cell r="C608">
            <v>4.1258714443363944</v>
          </cell>
        </row>
        <row r="609">
          <cell r="A609" t="str">
            <v>EW753</v>
          </cell>
          <cell r="B609">
            <v>3.0216989532530884E-2</v>
          </cell>
          <cell r="C609">
            <v>0.40190035204465885</v>
          </cell>
        </row>
        <row r="610">
          <cell r="A610" t="str">
            <v>EW856</v>
          </cell>
          <cell r="B610">
            <v>0.42012953808477188</v>
          </cell>
          <cell r="C610">
            <v>0.1289798205648543</v>
          </cell>
        </row>
        <row r="611">
          <cell r="A611" t="str">
            <v>EW874</v>
          </cell>
          <cell r="B611">
            <v>6.4042833298997062</v>
          </cell>
          <cell r="C611">
            <v>-6.4296094001313762</v>
          </cell>
        </row>
        <row r="612">
          <cell r="A612" t="str">
            <v>EW876</v>
          </cell>
          <cell r="B612">
            <v>4.0970936736697547</v>
          </cell>
          <cell r="C612">
            <v>-3.0048230832628375</v>
          </cell>
        </row>
        <row r="613">
          <cell r="A613" t="str">
            <v>EW878</v>
          </cell>
          <cell r="B613">
            <v>8.0606956184319216</v>
          </cell>
          <cell r="C613">
            <v>-6.9031422283298651</v>
          </cell>
        </row>
        <row r="614">
          <cell r="A614" t="str">
            <v>EW880</v>
          </cell>
          <cell r="B614">
            <v>5298.5973650428914</v>
          </cell>
          <cell r="C614">
            <v>2499.1067742149962</v>
          </cell>
        </row>
        <row r="615">
          <cell r="A615" t="str">
            <v>EW886</v>
          </cell>
          <cell r="B615">
            <v>1.1314757941467763</v>
          </cell>
          <cell r="C615">
            <v>-1.7066776684599685</v>
          </cell>
        </row>
        <row r="616">
          <cell r="A616" t="str">
            <v>EW887</v>
          </cell>
          <cell r="B616">
            <v>42.000316121770993</v>
          </cell>
          <cell r="C616">
            <v>-42.187268781240057</v>
          </cell>
        </row>
        <row r="617">
          <cell r="A617" t="str">
            <v>EW889</v>
          </cell>
          <cell r="B617">
            <v>4.6535028073127869</v>
          </cell>
          <cell r="C617">
            <v>-4.5303652785970625</v>
          </cell>
        </row>
        <row r="618">
          <cell r="A618" t="str">
            <v>EW892</v>
          </cell>
          <cell r="B618">
            <v>134.76781705947278</v>
          </cell>
          <cell r="C618">
            <v>-129.85330272890059</v>
          </cell>
        </row>
        <row r="619">
          <cell r="A619" t="str">
            <v>EW893</v>
          </cell>
          <cell r="B619">
            <v>0.68799173325415108</v>
          </cell>
          <cell r="C619">
            <v>-0.25707161358191422</v>
          </cell>
        </row>
        <row r="620">
          <cell r="A620" t="str">
            <v>EW903</v>
          </cell>
          <cell r="B620">
            <v>793.14472225573877</v>
          </cell>
          <cell r="C620">
            <v>771.719767830205</v>
          </cell>
        </row>
        <row r="621">
          <cell r="A621" t="str">
            <v>EW920</v>
          </cell>
          <cell r="B621">
            <v>0.86126999999999998</v>
          </cell>
          <cell r="C621">
            <v>0.22149000000000002</v>
          </cell>
        </row>
        <row r="622">
          <cell r="A622" t="str">
            <v>EW926</v>
          </cell>
          <cell r="B622">
            <v>2161.1690699999999</v>
          </cell>
          <cell r="C622">
            <v>0</v>
          </cell>
        </row>
        <row r="623">
          <cell r="A623" t="str">
            <v>EX408</v>
          </cell>
          <cell r="B623">
            <v>133.68628000000001</v>
          </cell>
          <cell r="C623">
            <v>0</v>
          </cell>
        </row>
        <row r="624">
          <cell r="A624" t="str">
            <v>EX878</v>
          </cell>
          <cell r="B624">
            <v>95.292936872822992</v>
          </cell>
          <cell r="C624">
            <v>-95.11660219270442</v>
          </cell>
        </row>
        <row r="625">
          <cell r="A625" t="str">
            <v>EX880</v>
          </cell>
          <cell r="B625">
            <v>3.7838558564064559</v>
          </cell>
          <cell r="C625">
            <v>51.931085351987157</v>
          </cell>
        </row>
        <row r="626">
          <cell r="A626" t="str">
            <v>EX892</v>
          </cell>
          <cell r="B626">
            <v>102.13320526868308</v>
          </cell>
          <cell r="C626">
            <v>122.99488957836951</v>
          </cell>
        </row>
        <row r="627">
          <cell r="A627" t="str">
            <v>EX893</v>
          </cell>
          <cell r="B627">
            <v>1414.4651528019635</v>
          </cell>
          <cell r="C627">
            <v>1291.6352483230655</v>
          </cell>
        </row>
        <row r="628">
          <cell r="A628" t="str">
            <v>EX926</v>
          </cell>
          <cell r="B628">
            <v>306.86128000000002</v>
          </cell>
          <cell r="C628">
            <v>0</v>
          </cell>
        </row>
        <row r="629">
          <cell r="A629" t="str">
            <v>EY408</v>
          </cell>
          <cell r="B629">
            <v>1367.3216499999999</v>
          </cell>
          <cell r="C629">
            <v>0</v>
          </cell>
        </row>
        <row r="630">
          <cell r="A630" t="str">
            <v>EY586</v>
          </cell>
          <cell r="B630">
            <v>6411.0073958003395</v>
          </cell>
          <cell r="C630">
            <v>-6060.4235784159209</v>
          </cell>
        </row>
        <row r="631">
          <cell r="A631" t="str">
            <v>EY587</v>
          </cell>
          <cell r="B631">
            <v>524.23342764976098</v>
          </cell>
          <cell r="C631">
            <v>-872.60672679385652</v>
          </cell>
        </row>
        <row r="632">
          <cell r="A632" t="str">
            <v>EY588</v>
          </cell>
          <cell r="B632">
            <v>914.22511452622655</v>
          </cell>
          <cell r="C632">
            <v>683.67633433632943</v>
          </cell>
        </row>
        <row r="633">
          <cell r="A633" t="str">
            <v>EY597</v>
          </cell>
          <cell r="B633">
            <v>8370.673890597971</v>
          </cell>
          <cell r="C633">
            <v>-2164.4704634847972</v>
          </cell>
        </row>
        <row r="634">
          <cell r="A634" t="str">
            <v>EY879</v>
          </cell>
          <cell r="B634">
            <v>658.12914896717007</v>
          </cell>
          <cell r="C634">
            <v>-1372.7138652767981</v>
          </cell>
        </row>
        <row r="635">
          <cell r="A635" t="str">
            <v>EY880</v>
          </cell>
          <cell r="B635">
            <v>180.352292140587</v>
          </cell>
          <cell r="C635">
            <v>-178.37564093173322</v>
          </cell>
        </row>
        <row r="636">
          <cell r="A636" t="str">
            <v>EY926</v>
          </cell>
          <cell r="B636">
            <v>3290.88051</v>
          </cell>
          <cell r="C636">
            <v>0</v>
          </cell>
        </row>
        <row r="637">
          <cell r="A637" t="str">
            <v>EZ408</v>
          </cell>
          <cell r="B637">
            <v>1844.0218600000001</v>
          </cell>
          <cell r="C637">
            <v>0</v>
          </cell>
        </row>
        <row r="638">
          <cell r="A638" t="str">
            <v>EZ566</v>
          </cell>
          <cell r="B638">
            <v>6.3226227309630048</v>
          </cell>
          <cell r="C638">
            <v>0.88510894990505529</v>
          </cell>
        </row>
        <row r="639">
          <cell r="A639" t="str">
            <v>EZ903</v>
          </cell>
          <cell r="B639">
            <v>23134.552568876064</v>
          </cell>
          <cell r="C639">
            <v>6088.8837126235285</v>
          </cell>
        </row>
        <row r="640">
          <cell r="A640" t="str">
            <v>EZ905</v>
          </cell>
          <cell r="B640">
            <v>54.847147962403781</v>
          </cell>
          <cell r="C640">
            <v>54.124783951678374</v>
          </cell>
        </row>
        <row r="641">
          <cell r="A641" t="str">
            <v>EZ910</v>
          </cell>
          <cell r="B641">
            <v>6.6856267737743194</v>
          </cell>
          <cell r="C641">
            <v>-6.6737055246568158</v>
          </cell>
        </row>
        <row r="642">
          <cell r="A642" t="str">
            <v>EZ920</v>
          </cell>
          <cell r="B642">
            <v>1.05304</v>
          </cell>
          <cell r="C642">
            <v>0.19889999999999999</v>
          </cell>
        </row>
        <row r="643">
          <cell r="A643" t="str">
            <v>EZ926</v>
          </cell>
          <cell r="B643">
            <v>4897.9910199999995</v>
          </cell>
          <cell r="C643">
            <v>0</v>
          </cell>
        </row>
        <row r="644">
          <cell r="A644" t="str">
            <v>FA408</v>
          </cell>
          <cell r="B644">
            <v>4695.7927800000007</v>
          </cell>
          <cell r="C644">
            <v>33.585410000000003</v>
          </cell>
        </row>
        <row r="645">
          <cell r="A645" t="str">
            <v>FA506</v>
          </cell>
          <cell r="B645">
            <v>1.8950781661655338</v>
          </cell>
          <cell r="C645">
            <v>1.7071520774572648</v>
          </cell>
        </row>
        <row r="646">
          <cell r="A646" t="str">
            <v>FA524</v>
          </cell>
          <cell r="B646">
            <v>-11.935573145942206</v>
          </cell>
          <cell r="C646">
            <v>-1.5310681795553689</v>
          </cell>
        </row>
        <row r="647">
          <cell r="A647" t="str">
            <v>FA539</v>
          </cell>
          <cell r="B647">
            <v>-15.639248351005852</v>
          </cell>
          <cell r="C647">
            <v>-4.5782464009810706</v>
          </cell>
        </row>
        <row r="648">
          <cell r="A648" t="str">
            <v>FA549</v>
          </cell>
          <cell r="B648">
            <v>-8.889450926473339</v>
          </cell>
          <cell r="C648">
            <v>-2.1195076474534882</v>
          </cell>
        </row>
        <row r="649">
          <cell r="A649" t="str">
            <v>FA566</v>
          </cell>
          <cell r="B649">
            <v>-14.595508045776425</v>
          </cell>
          <cell r="C649">
            <v>-0.16069410013997679</v>
          </cell>
        </row>
        <row r="650">
          <cell r="A650" t="str">
            <v>FA588</v>
          </cell>
          <cell r="B650">
            <v>-62.803188874291585</v>
          </cell>
          <cell r="C650">
            <v>-12.120285913805299</v>
          </cell>
        </row>
        <row r="651">
          <cell r="A651" t="str">
            <v>FA742</v>
          </cell>
          <cell r="B651">
            <v>0.60948129469052204</v>
          </cell>
          <cell r="C651">
            <v>0.61396222582171001</v>
          </cell>
        </row>
        <row r="652">
          <cell r="A652" t="str">
            <v>FA824</v>
          </cell>
          <cell r="B652">
            <v>-0.28138128296322856</v>
          </cell>
          <cell r="C652">
            <v>2.243229221042271E-2</v>
          </cell>
        </row>
        <row r="653">
          <cell r="A653" t="str">
            <v>FA859</v>
          </cell>
          <cell r="B653">
            <v>-1.5575442409819462</v>
          </cell>
          <cell r="C653">
            <v>1.2143298611930415</v>
          </cell>
        </row>
        <row r="654">
          <cell r="A654" t="str">
            <v>FA880</v>
          </cell>
          <cell r="B654">
            <v>-23.16849797799874</v>
          </cell>
          <cell r="C654">
            <v>-6.8304571193886767</v>
          </cell>
        </row>
        <row r="655">
          <cell r="A655" t="str">
            <v>FA903</v>
          </cell>
          <cell r="B655">
            <v>-207.84445759497677</v>
          </cell>
          <cell r="C655">
            <v>-67.437297961878471</v>
          </cell>
          <cell r="D655">
            <v>0</v>
          </cell>
        </row>
        <row r="656">
          <cell r="A656" t="str">
            <v>FA920</v>
          </cell>
          <cell r="B656">
            <v>58067.248670000008</v>
          </cell>
          <cell r="C656">
            <v>24771.085800000001</v>
          </cell>
        </row>
        <row r="657">
          <cell r="A657" t="str">
            <v>FA926</v>
          </cell>
          <cell r="B657">
            <v>12365.598859999998</v>
          </cell>
          <cell r="C657">
            <v>90.213890000000006</v>
          </cell>
        </row>
        <row r="658">
          <cell r="A658" t="str">
            <v>FB408</v>
          </cell>
          <cell r="B658">
            <v>204.43798999999999</v>
          </cell>
          <cell r="C658">
            <v>0</v>
          </cell>
        </row>
        <row r="659">
          <cell r="A659" t="str">
            <v>FB539</v>
          </cell>
          <cell r="B659">
            <v>0.43285180673923512</v>
          </cell>
          <cell r="C659">
            <v>0.17623113132763157</v>
          </cell>
        </row>
        <row r="660">
          <cell r="A660" t="str">
            <v>FB545</v>
          </cell>
          <cell r="B660">
            <v>586.33294359543333</v>
          </cell>
          <cell r="C660">
            <v>637.21482542984847</v>
          </cell>
        </row>
        <row r="661">
          <cell r="A661" t="str">
            <v>FB557</v>
          </cell>
          <cell r="B661">
            <v>1130.662312811329</v>
          </cell>
          <cell r="C661">
            <v>873.00858985990931</v>
          </cell>
        </row>
        <row r="662">
          <cell r="A662" t="str">
            <v>FB920</v>
          </cell>
          <cell r="B662">
            <v>746.31027000000006</v>
          </cell>
          <cell r="C662">
            <v>284.87117999999998</v>
          </cell>
        </row>
        <row r="663">
          <cell r="A663" t="str">
            <v>FB926</v>
          </cell>
          <cell r="B663">
            <v>523.73846000000003</v>
          </cell>
          <cell r="C663">
            <v>0</v>
          </cell>
        </row>
        <row r="664">
          <cell r="A664" t="str">
            <v>FE408</v>
          </cell>
          <cell r="B664">
            <v>1233.3771100000001</v>
          </cell>
          <cell r="C664">
            <v>0</v>
          </cell>
        </row>
        <row r="665">
          <cell r="A665" t="str">
            <v>FE920</v>
          </cell>
          <cell r="B665">
            <v>15020.842820000003</v>
          </cell>
          <cell r="C665">
            <v>51106.717130000005</v>
          </cell>
        </row>
        <row r="666">
          <cell r="A666" t="str">
            <v>FE926</v>
          </cell>
          <cell r="B666">
            <v>3293.6632599999998</v>
          </cell>
          <cell r="C666">
            <v>0</v>
          </cell>
        </row>
        <row r="667">
          <cell r="A667" t="str">
            <v>FF408</v>
          </cell>
          <cell r="B667">
            <v>491.85203000000001</v>
          </cell>
          <cell r="C667">
            <v>0</v>
          </cell>
        </row>
        <row r="668">
          <cell r="A668" t="str">
            <v>FF920</v>
          </cell>
          <cell r="B668">
            <v>5999.4048300000031</v>
          </cell>
          <cell r="C668">
            <v>2621.2861000000003</v>
          </cell>
        </row>
        <row r="669">
          <cell r="A669" t="str">
            <v>FF926</v>
          </cell>
          <cell r="B669">
            <v>1315.33719</v>
          </cell>
          <cell r="C669">
            <v>0</v>
          </cell>
        </row>
        <row r="670">
          <cell r="A670" t="str">
            <v>FG408</v>
          </cell>
          <cell r="B670">
            <v>100.95205</v>
          </cell>
          <cell r="C670">
            <v>0</v>
          </cell>
        </row>
        <row r="671">
          <cell r="A671" t="str">
            <v>FG874</v>
          </cell>
          <cell r="B671">
            <v>981.81748348088809</v>
          </cell>
          <cell r="C671">
            <v>323.37739877557635</v>
          </cell>
        </row>
        <row r="672">
          <cell r="A672" t="str">
            <v>FG875</v>
          </cell>
          <cell r="B672">
            <v>263.07815618069458</v>
          </cell>
          <cell r="C672">
            <v>760.63598399015279</v>
          </cell>
        </row>
        <row r="673">
          <cell r="A673" t="str">
            <v>FG879</v>
          </cell>
          <cell r="B673">
            <v>0</v>
          </cell>
          <cell r="C673">
            <v>0.18651413659830121</v>
          </cell>
        </row>
        <row r="674">
          <cell r="A674" t="str">
            <v>FG880</v>
          </cell>
          <cell r="B674">
            <v>5.0350641441217192</v>
          </cell>
          <cell r="C674">
            <v>3.317395394360747</v>
          </cell>
        </row>
        <row r="675">
          <cell r="A675" t="str">
            <v>FG887</v>
          </cell>
          <cell r="B675">
            <v>0.16043426525167892</v>
          </cell>
          <cell r="C675">
            <v>-0.16088360104828292</v>
          </cell>
        </row>
        <row r="676">
          <cell r="A676" t="str">
            <v>FG926</v>
          </cell>
          <cell r="B676">
            <v>228.70757999999998</v>
          </cell>
          <cell r="C676">
            <v>0</v>
          </cell>
        </row>
        <row r="677">
          <cell r="A677" t="str">
            <v>FH408</v>
          </cell>
          <cell r="B677">
            <v>338.76668000000001</v>
          </cell>
          <cell r="C677">
            <v>0</v>
          </cell>
        </row>
        <row r="678">
          <cell r="A678" t="str">
            <v>FH592</v>
          </cell>
          <cell r="B678">
            <v>-5.6973416286047712E-2</v>
          </cell>
          <cell r="C678">
            <v>-0.87261482453644468</v>
          </cell>
        </row>
        <row r="679">
          <cell r="A679" t="str">
            <v>FH874</v>
          </cell>
          <cell r="B679">
            <v>0</v>
          </cell>
          <cell r="C679">
            <v>22.648898690177315</v>
          </cell>
        </row>
        <row r="680">
          <cell r="A680" t="str">
            <v>FH880</v>
          </cell>
          <cell r="B680">
            <v>78.588557494962359</v>
          </cell>
          <cell r="C680">
            <v>767.90625971997611</v>
          </cell>
        </row>
        <row r="681">
          <cell r="A681" t="str">
            <v>FH886</v>
          </cell>
          <cell r="B681">
            <v>143.099929028887</v>
          </cell>
          <cell r="C681">
            <v>-140.9238473921219</v>
          </cell>
        </row>
        <row r="682">
          <cell r="A682" t="str">
            <v>FH887</v>
          </cell>
          <cell r="B682">
            <v>821.63225108913571</v>
          </cell>
          <cell r="C682">
            <v>481.81508044990676</v>
          </cell>
        </row>
        <row r="683">
          <cell r="A683" t="str">
            <v>FH889</v>
          </cell>
          <cell r="B683">
            <v>1575.7543049470776</v>
          </cell>
          <cell r="C683">
            <v>777.08579640775281</v>
          </cell>
        </row>
        <row r="684">
          <cell r="A684" t="str">
            <v>FH892</v>
          </cell>
          <cell r="B684">
            <v>1557.2597359821852</v>
          </cell>
          <cell r="C684">
            <v>643.05428638921512</v>
          </cell>
        </row>
        <row r="685">
          <cell r="A685" t="str">
            <v>FH894</v>
          </cell>
          <cell r="B685">
            <v>0.10807299129276625</v>
          </cell>
          <cell r="C685">
            <v>-7.7158639172223556E-2</v>
          </cell>
        </row>
        <row r="686">
          <cell r="A686" t="str">
            <v>FH926</v>
          </cell>
          <cell r="B686">
            <v>776.56504000000007</v>
          </cell>
          <cell r="C686">
            <v>0</v>
          </cell>
        </row>
        <row r="687">
          <cell r="A687" t="str">
            <v>FI408</v>
          </cell>
          <cell r="B687">
            <v>860.90909999999997</v>
          </cell>
          <cell r="C687">
            <v>0</v>
          </cell>
        </row>
        <row r="688">
          <cell r="A688" t="str">
            <v>FI880</v>
          </cell>
          <cell r="B688">
            <v>395.34294763424833</v>
          </cell>
          <cell r="C688">
            <v>275.28962954916716</v>
          </cell>
        </row>
        <row r="689">
          <cell r="A689" t="str">
            <v>FI886</v>
          </cell>
          <cell r="B689">
            <v>3.070895176966197</v>
          </cell>
          <cell r="C689">
            <v>-3.2204449394181172</v>
          </cell>
        </row>
        <row r="690">
          <cell r="A690" t="str">
            <v>FI887</v>
          </cell>
          <cell r="B690">
            <v>4411.8411689388768</v>
          </cell>
          <cell r="C690">
            <v>2114.9843287106942</v>
          </cell>
        </row>
        <row r="691">
          <cell r="A691" t="str">
            <v>FI889</v>
          </cell>
          <cell r="B691">
            <v>442.39341224560957</v>
          </cell>
          <cell r="C691">
            <v>247.38658887084435</v>
          </cell>
        </row>
        <row r="692">
          <cell r="A692" t="str">
            <v>FI890</v>
          </cell>
          <cell r="B692">
            <v>2.0329661619655504</v>
          </cell>
          <cell r="C692">
            <v>-1.6350122215628173</v>
          </cell>
        </row>
        <row r="693">
          <cell r="A693" t="str">
            <v>FI892</v>
          </cell>
          <cell r="B693">
            <v>5273.075639677063</v>
          </cell>
          <cell r="C693">
            <v>2437.4526256981549</v>
          </cell>
        </row>
        <row r="694">
          <cell r="A694" t="str">
            <v>FI894</v>
          </cell>
          <cell r="B694">
            <v>62.119357058045061</v>
          </cell>
          <cell r="C694">
            <v>-81.610330737665407</v>
          </cell>
        </row>
        <row r="695">
          <cell r="A695" t="str">
            <v>FI926</v>
          </cell>
          <cell r="B695">
            <v>1936.8080299999999</v>
          </cell>
          <cell r="C695">
            <v>0</v>
          </cell>
        </row>
        <row r="696">
          <cell r="A696" t="str">
            <v>FK408</v>
          </cell>
          <cell r="B696">
            <v>156.12654000000001</v>
          </cell>
          <cell r="C696">
            <v>0</v>
          </cell>
        </row>
        <row r="697">
          <cell r="A697" t="str">
            <v>FK912</v>
          </cell>
          <cell r="B697">
            <v>1938.2809963277602</v>
          </cell>
          <cell r="C697">
            <v>393.06424025149238</v>
          </cell>
        </row>
        <row r="698">
          <cell r="A698" t="str">
            <v>FK926</v>
          </cell>
          <cell r="B698">
            <v>416.26614000000001</v>
          </cell>
          <cell r="C698">
            <v>0</v>
          </cell>
        </row>
        <row r="699">
          <cell r="A699" t="str">
            <v>FL408</v>
          </cell>
          <cell r="B699">
            <v>132.42972</v>
          </cell>
          <cell r="C699">
            <v>0</v>
          </cell>
        </row>
        <row r="700">
          <cell r="A700" t="str">
            <v>FL920</v>
          </cell>
          <cell r="B700">
            <v>1617.9426000000001</v>
          </cell>
          <cell r="C700">
            <v>984.08285999999998</v>
          </cell>
        </row>
        <row r="701">
          <cell r="A701" t="str">
            <v>FL926</v>
          </cell>
          <cell r="B701">
            <v>350.06855000000002</v>
          </cell>
          <cell r="C701">
            <v>0</v>
          </cell>
        </row>
        <row r="702">
          <cell r="A702" t="str">
            <v>FM408</v>
          </cell>
          <cell r="B702">
            <v>1561.5360700000001</v>
          </cell>
          <cell r="C702">
            <v>0</v>
          </cell>
        </row>
        <row r="703">
          <cell r="A703" t="str">
            <v>FM557</v>
          </cell>
          <cell r="B703">
            <v>353.47641580948488</v>
          </cell>
          <cell r="C703">
            <v>647.54669863929632</v>
          </cell>
        </row>
        <row r="704">
          <cell r="A704" t="str">
            <v>FM562</v>
          </cell>
          <cell r="B704">
            <v>435.65333019202023</v>
          </cell>
          <cell r="C704">
            <v>285.04443322054641</v>
          </cell>
        </row>
        <row r="705">
          <cell r="A705" t="str">
            <v>FM566</v>
          </cell>
          <cell r="B705">
            <v>192.94832010033508</v>
          </cell>
          <cell r="C705">
            <v>95.889389041600054</v>
          </cell>
        </row>
        <row r="706">
          <cell r="A706" t="str">
            <v>FM588</v>
          </cell>
          <cell r="B706">
            <v>7336.7669306716452</v>
          </cell>
          <cell r="C706">
            <v>8282.764627676881</v>
          </cell>
        </row>
        <row r="707">
          <cell r="A707" t="str">
            <v>FM859</v>
          </cell>
          <cell r="B707">
            <v>53.188602393641538</v>
          </cell>
          <cell r="C707">
            <v>26.763789389024222</v>
          </cell>
        </row>
        <row r="708">
          <cell r="A708" t="str">
            <v>FM880</v>
          </cell>
          <cell r="B708">
            <v>759.96918136080581</v>
          </cell>
          <cell r="C708">
            <v>646.59445352866044</v>
          </cell>
        </row>
        <row r="709">
          <cell r="A709" t="str">
            <v>FM903</v>
          </cell>
          <cell r="B709">
            <v>1917.6509528752545</v>
          </cell>
          <cell r="C709">
            <v>871.22845813885624</v>
          </cell>
        </row>
        <row r="710">
          <cell r="A710" t="str">
            <v>FM905</v>
          </cell>
          <cell r="B710">
            <v>3370.9533107631319</v>
          </cell>
          <cell r="C710">
            <v>3032.7545372055997</v>
          </cell>
        </row>
        <row r="711">
          <cell r="A711" t="str">
            <v>FM908</v>
          </cell>
          <cell r="B711">
            <v>328.9957731119203</v>
          </cell>
          <cell r="C711">
            <v>356.57116451489708</v>
          </cell>
        </row>
        <row r="712">
          <cell r="A712" t="str">
            <v>FM920</v>
          </cell>
          <cell r="B712">
            <v>4142.0087000000003</v>
          </cell>
          <cell r="C712">
            <v>4625.6120899999996</v>
          </cell>
        </row>
        <row r="713">
          <cell r="A713" t="str">
            <v>FM926</v>
          </cell>
          <cell r="B713">
            <v>4065.4595800000002</v>
          </cell>
          <cell r="C713">
            <v>0</v>
          </cell>
        </row>
        <row r="714">
          <cell r="A714" t="str">
            <v>FN408</v>
          </cell>
          <cell r="B714">
            <v>51.22043</v>
          </cell>
          <cell r="C714">
            <v>0</v>
          </cell>
        </row>
        <row r="715">
          <cell r="A715" t="str">
            <v>FN586</v>
          </cell>
          <cell r="B715">
            <v>276.01482510774031</v>
          </cell>
          <cell r="C715">
            <v>97.000702597582602</v>
          </cell>
        </row>
        <row r="716">
          <cell r="A716" t="str">
            <v>FN902</v>
          </cell>
          <cell r="B716">
            <v>269.38900159509888</v>
          </cell>
          <cell r="C716">
            <v>35.891839214187137</v>
          </cell>
        </row>
        <row r="717">
          <cell r="A717" t="str">
            <v>FN905</v>
          </cell>
          <cell r="B717">
            <v>91.151641274464509</v>
          </cell>
          <cell r="C717">
            <v>8.4339288427222421</v>
          </cell>
        </row>
        <row r="718">
          <cell r="A718" t="str">
            <v>FN926</v>
          </cell>
          <cell r="B718">
            <v>132.72132999999999</v>
          </cell>
          <cell r="C718">
            <v>0</v>
          </cell>
        </row>
        <row r="719">
          <cell r="A719" t="str">
            <v>FS408</v>
          </cell>
          <cell r="B719">
            <v>240.65866</v>
          </cell>
          <cell r="C719">
            <v>0</v>
          </cell>
        </row>
        <row r="720">
          <cell r="A720" t="str">
            <v>FS920</v>
          </cell>
          <cell r="B720">
            <v>2983.5344599999999</v>
          </cell>
          <cell r="C720">
            <v>2189.77448</v>
          </cell>
        </row>
        <row r="721">
          <cell r="A721" t="str">
            <v>FS926</v>
          </cell>
          <cell r="B721">
            <v>642.00864999999999</v>
          </cell>
          <cell r="C721">
            <v>0</v>
          </cell>
        </row>
        <row r="722">
          <cell r="A722" t="str">
            <v>FT408</v>
          </cell>
          <cell r="B722">
            <v>3980.01881</v>
          </cell>
          <cell r="C722">
            <v>0</v>
          </cell>
        </row>
        <row r="723">
          <cell r="A723" t="str">
            <v>FT903</v>
          </cell>
          <cell r="B723">
            <v>49266.372948825869</v>
          </cell>
          <cell r="C723">
            <v>9149.6345265486016</v>
          </cell>
        </row>
        <row r="724">
          <cell r="A724" t="str">
            <v>FT926</v>
          </cell>
          <cell r="B724">
            <v>10031.881320000002</v>
          </cell>
          <cell r="C724">
            <v>0</v>
          </cell>
        </row>
        <row r="725">
          <cell r="A725" t="str">
            <v>FV920</v>
          </cell>
          <cell r="B725">
            <v>0.24678</v>
          </cell>
          <cell r="C725">
            <v>-0.24952000000002408</v>
          </cell>
        </row>
        <row r="726">
          <cell r="A726" t="str">
            <v>FY920</v>
          </cell>
          <cell r="B726">
            <v>0</v>
          </cell>
          <cell r="C726">
            <v>-4.5474735088646413E-16</v>
          </cell>
        </row>
        <row r="727">
          <cell r="A727" t="str">
            <v>FZ408</v>
          </cell>
          <cell r="B727">
            <v>944.74792000000002</v>
          </cell>
          <cell r="C727">
            <v>0</v>
          </cell>
        </row>
        <row r="728">
          <cell r="A728" t="str">
            <v>FZ583</v>
          </cell>
          <cell r="B728">
            <v>714.70062971674702</v>
          </cell>
          <cell r="C728">
            <v>157.84061286481941</v>
          </cell>
        </row>
        <row r="729">
          <cell r="A729" t="str">
            <v>FZ588</v>
          </cell>
          <cell r="B729">
            <v>10628.659428452951</v>
          </cell>
          <cell r="C729">
            <v>1661.3942185663225</v>
          </cell>
        </row>
        <row r="730">
          <cell r="A730" t="str">
            <v>FZ926</v>
          </cell>
          <cell r="B730">
            <v>2460.3588</v>
          </cell>
          <cell r="C730">
            <v>0</v>
          </cell>
        </row>
        <row r="731">
          <cell r="A731" t="str">
            <v>GA408</v>
          </cell>
          <cell r="B731">
            <v>164.44474</v>
          </cell>
          <cell r="C731">
            <v>0</v>
          </cell>
        </row>
        <row r="732">
          <cell r="A732" t="str">
            <v>GA563</v>
          </cell>
          <cell r="B732">
            <v>44.141325405564601</v>
          </cell>
          <cell r="C732">
            <v>14.326658084425954</v>
          </cell>
        </row>
        <row r="733">
          <cell r="A733" t="str">
            <v>GA571</v>
          </cell>
          <cell r="B733">
            <v>59.409809211713899</v>
          </cell>
          <cell r="C733">
            <v>227.87814564053411</v>
          </cell>
        </row>
        <row r="734">
          <cell r="A734" t="str">
            <v>GA583</v>
          </cell>
          <cell r="B734">
            <v>27.996947347516961</v>
          </cell>
          <cell r="C734">
            <v>5.4535714090269511</v>
          </cell>
        </row>
        <row r="735">
          <cell r="A735" t="str">
            <v>GA588</v>
          </cell>
          <cell r="B735">
            <v>813.16438167521198</v>
          </cell>
          <cell r="C735">
            <v>318.99890513790069</v>
          </cell>
        </row>
        <row r="736">
          <cell r="A736" t="str">
            <v>GA593</v>
          </cell>
          <cell r="B736">
            <v>1055.2798572317529</v>
          </cell>
          <cell r="C736">
            <v>13975.636578585956</v>
          </cell>
        </row>
        <row r="737">
          <cell r="A737" t="str">
            <v>GA880</v>
          </cell>
          <cell r="B737">
            <v>0.47017413822217829</v>
          </cell>
          <cell r="C737">
            <v>8.7359360887633145E-2</v>
          </cell>
        </row>
        <row r="738">
          <cell r="A738" t="str">
            <v>GA926</v>
          </cell>
          <cell r="B738">
            <v>405.83389</v>
          </cell>
          <cell r="C738">
            <v>0</v>
          </cell>
        </row>
        <row r="739">
          <cell r="A739" t="str">
            <v>GB408</v>
          </cell>
          <cell r="B739">
            <v>5.0266800000000007</v>
          </cell>
          <cell r="C739">
            <v>0</v>
          </cell>
        </row>
        <row r="740">
          <cell r="A740" t="str">
            <v>GB594</v>
          </cell>
          <cell r="B740">
            <v>60.426460335530088</v>
          </cell>
          <cell r="C740">
            <v>20.811471281294484</v>
          </cell>
        </row>
        <row r="741">
          <cell r="A741" t="str">
            <v>GB926</v>
          </cell>
          <cell r="B741">
            <v>11.31831</v>
          </cell>
          <cell r="C741">
            <v>0</v>
          </cell>
        </row>
        <row r="742">
          <cell r="A742" t="str">
            <v>GC408</v>
          </cell>
          <cell r="B742">
            <v>1173.4049499999999</v>
          </cell>
          <cell r="C742">
            <v>0</v>
          </cell>
        </row>
        <row r="743">
          <cell r="A743" t="str">
            <v>GC562</v>
          </cell>
          <cell r="B743">
            <v>3.8523558472423818</v>
          </cell>
          <cell r="C743">
            <v>1.1903830846665657</v>
          </cell>
        </row>
        <row r="744">
          <cell r="A744" t="str">
            <v>GC569</v>
          </cell>
          <cell r="B744">
            <v>1.2396062614522678</v>
          </cell>
          <cell r="C744">
            <v>0.31345160138638239</v>
          </cell>
        </row>
        <row r="745">
          <cell r="A745" t="str">
            <v>GC570</v>
          </cell>
          <cell r="B745">
            <v>71.150873076386631</v>
          </cell>
          <cell r="C745">
            <v>30.744689876064054</v>
          </cell>
        </row>
        <row r="746">
          <cell r="A746" t="str">
            <v>GC582</v>
          </cell>
          <cell r="B746">
            <v>3585.7629744771002</v>
          </cell>
          <cell r="C746">
            <v>544.42099205605825</v>
          </cell>
        </row>
        <row r="747">
          <cell r="A747" t="str">
            <v>GC592</v>
          </cell>
          <cell r="B747">
            <v>10814.659218745868</v>
          </cell>
          <cell r="C747">
            <v>5548.3279760538599</v>
          </cell>
        </row>
        <row r="748">
          <cell r="A748" t="str">
            <v>GC926</v>
          </cell>
          <cell r="B748">
            <v>2670.9483700000001</v>
          </cell>
          <cell r="C748">
            <v>0</v>
          </cell>
        </row>
        <row r="749">
          <cell r="A749" t="str">
            <v>GD920</v>
          </cell>
          <cell r="B749">
            <v>2.5424099999999998</v>
          </cell>
          <cell r="C749">
            <v>-2.9726599999999999</v>
          </cell>
        </row>
        <row r="750">
          <cell r="A750" t="str">
            <v>GE408</v>
          </cell>
          <cell r="B750">
            <v>504.85677000000004</v>
          </cell>
          <cell r="C750">
            <v>0</v>
          </cell>
        </row>
        <row r="751">
          <cell r="A751" t="str">
            <v>GE588</v>
          </cell>
          <cell r="B751">
            <v>6015.0905493718819</v>
          </cell>
          <cell r="C751">
            <v>1026.1483987488814</v>
          </cell>
        </row>
        <row r="752">
          <cell r="A752" t="str">
            <v>GE926</v>
          </cell>
          <cell r="B752">
            <v>1073.7278100000001</v>
          </cell>
          <cell r="C752">
            <v>0</v>
          </cell>
        </row>
        <row r="753">
          <cell r="A753" t="str">
            <v>GF408</v>
          </cell>
          <cell r="B753">
            <v>156.56801999999999</v>
          </cell>
          <cell r="C753">
            <v>0</v>
          </cell>
        </row>
        <row r="754">
          <cell r="A754" t="str">
            <v>GF588</v>
          </cell>
          <cell r="B754">
            <v>43.094153977435681</v>
          </cell>
          <cell r="C754">
            <v>20.154668899908017</v>
          </cell>
        </row>
        <row r="755">
          <cell r="A755" t="str">
            <v>GF880</v>
          </cell>
          <cell r="B755">
            <v>1823.5117724275817</v>
          </cell>
          <cell r="C755">
            <v>290.17578559133347</v>
          </cell>
        </row>
        <row r="756">
          <cell r="A756" t="str">
            <v>GF926</v>
          </cell>
          <cell r="B756">
            <v>337.06753000000003</v>
          </cell>
          <cell r="C756">
            <v>0</v>
          </cell>
        </row>
        <row r="757">
          <cell r="A757" t="str">
            <v>GG408</v>
          </cell>
          <cell r="B757">
            <v>127.41635000000001</v>
          </cell>
          <cell r="C757">
            <v>0</v>
          </cell>
        </row>
        <row r="758">
          <cell r="A758" t="str">
            <v>GG880</v>
          </cell>
          <cell r="B758">
            <v>1522.3125882583115</v>
          </cell>
          <cell r="C758">
            <v>230.24311018989198</v>
          </cell>
        </row>
        <row r="759">
          <cell r="A759" t="str">
            <v>GG926</v>
          </cell>
          <cell r="B759">
            <v>311.95609999999999</v>
          </cell>
          <cell r="C759">
            <v>0</v>
          </cell>
        </row>
        <row r="760">
          <cell r="A760" t="str">
            <v>GH408</v>
          </cell>
          <cell r="B760">
            <v>0.10064000000000001</v>
          </cell>
          <cell r="C760">
            <v>0</v>
          </cell>
        </row>
        <row r="761">
          <cell r="A761" t="str">
            <v>GH514</v>
          </cell>
          <cell r="B761">
            <v>3.1007339092954935E-3</v>
          </cell>
          <cell r="C761">
            <v>7282.5244661969855</v>
          </cell>
        </row>
        <row r="762">
          <cell r="A762" t="str">
            <v>GH545</v>
          </cell>
          <cell r="B762">
            <v>-9.9251294208096939E-3</v>
          </cell>
          <cell r="C762">
            <v>2.2687945497912487</v>
          </cell>
        </row>
        <row r="763">
          <cell r="A763" t="str">
            <v>GH573</v>
          </cell>
          <cell r="B763">
            <v>-4.0593997323038261E-3</v>
          </cell>
          <cell r="C763">
            <v>2.2080982882450999</v>
          </cell>
        </row>
        <row r="764">
          <cell r="A764" t="str">
            <v>GH592</v>
          </cell>
          <cell r="B764">
            <v>0</v>
          </cell>
          <cell r="C764">
            <v>43.80248863991487</v>
          </cell>
        </row>
        <row r="765">
          <cell r="A765" t="str">
            <v>GH598</v>
          </cell>
          <cell r="B765">
            <v>0</v>
          </cell>
          <cell r="C765">
            <v>985.07021849887883</v>
          </cell>
        </row>
        <row r="766">
          <cell r="A766" t="str">
            <v>GH742</v>
          </cell>
          <cell r="B766">
            <v>0.362947511634648</v>
          </cell>
          <cell r="C766">
            <v>6585.6053050571963</v>
          </cell>
        </row>
        <row r="767">
          <cell r="A767" t="str">
            <v>GH759</v>
          </cell>
          <cell r="B767">
            <v>-2.9746702335019313E-3</v>
          </cell>
          <cell r="C767">
            <v>5314.3371079804538</v>
          </cell>
        </row>
        <row r="768">
          <cell r="A768" t="str">
            <v>GH769</v>
          </cell>
          <cell r="B768">
            <v>0.15278037385735024</v>
          </cell>
          <cell r="C768">
            <v>-0.1401594349881331</v>
          </cell>
        </row>
        <row r="769">
          <cell r="A769" t="str">
            <v>GH824</v>
          </cell>
          <cell r="B769">
            <v>-8.916378231746111E-3</v>
          </cell>
          <cell r="C769">
            <v>47.309354079887171</v>
          </cell>
        </row>
        <row r="770">
          <cell r="A770" t="str">
            <v>GH853</v>
          </cell>
          <cell r="B770">
            <v>0.62518588922702256</v>
          </cell>
          <cell r="C770">
            <v>-0.62553744522097732</v>
          </cell>
        </row>
        <row r="771">
          <cell r="A771" t="str">
            <v>GH859</v>
          </cell>
          <cell r="B771">
            <v>7.9780926424105614E-2</v>
          </cell>
          <cell r="C771">
            <v>22725.073927953425</v>
          </cell>
        </row>
        <row r="772">
          <cell r="A772" t="str">
            <v>GH926</v>
          </cell>
          <cell r="B772">
            <v>0.25153999999999999</v>
          </cell>
          <cell r="C772">
            <v>0</v>
          </cell>
        </row>
        <row r="773">
          <cell r="A773" t="str">
            <v>GI408</v>
          </cell>
          <cell r="B773">
            <v>-1.8731</v>
          </cell>
          <cell r="C773">
            <v>0</v>
          </cell>
        </row>
        <row r="774">
          <cell r="A774" t="str">
            <v>GI859</v>
          </cell>
          <cell r="B774">
            <v>-23.000562373015796</v>
          </cell>
          <cell r="C774">
            <v>1905.1836307141371</v>
          </cell>
        </row>
        <row r="775">
          <cell r="A775" t="str">
            <v>GI926</v>
          </cell>
          <cell r="B775">
            <v>-4.8085399999999998</v>
          </cell>
          <cell r="C775">
            <v>0</v>
          </cell>
        </row>
        <row r="776">
          <cell r="A776" t="str">
            <v>GM408</v>
          </cell>
          <cell r="B776">
            <v>65.283959999999993</v>
          </cell>
          <cell r="C776">
            <v>0</v>
          </cell>
        </row>
        <row r="777">
          <cell r="A777" t="str">
            <v>GM879</v>
          </cell>
          <cell r="B777">
            <v>502.70217713840503</v>
          </cell>
          <cell r="C777">
            <v>1203.467331327219</v>
          </cell>
        </row>
        <row r="778">
          <cell r="A778" t="str">
            <v>GM903</v>
          </cell>
          <cell r="B778">
            <v>82.147151665413475</v>
          </cell>
          <cell r="C778">
            <v>36.199540329849221</v>
          </cell>
        </row>
        <row r="779">
          <cell r="A779" t="str">
            <v>GM912</v>
          </cell>
          <cell r="B779">
            <v>211.75824286171809</v>
          </cell>
          <cell r="C779">
            <v>1738.3249962029583</v>
          </cell>
        </row>
        <row r="780">
          <cell r="A780" t="str">
            <v>GM926</v>
          </cell>
          <cell r="B780">
            <v>168.17059</v>
          </cell>
          <cell r="C780">
            <v>0</v>
          </cell>
        </row>
        <row r="781">
          <cell r="A781" t="str">
            <v>GN920</v>
          </cell>
          <cell r="B781">
            <v>1848.7545</v>
          </cell>
          <cell r="C781">
            <v>-2402.27709</v>
          </cell>
        </row>
        <row r="782">
          <cell r="A782" t="str">
            <v>HB408</v>
          </cell>
          <cell r="B782">
            <v>57.187809999999999</v>
          </cell>
          <cell r="C782">
            <v>-1.3630799999999998</v>
          </cell>
        </row>
        <row r="783">
          <cell r="A783" t="str">
            <v>HB859</v>
          </cell>
          <cell r="B783">
            <v>694.1427193121159</v>
          </cell>
          <cell r="C783">
            <v>666.84061800332927</v>
          </cell>
        </row>
        <row r="784">
          <cell r="A784" t="str">
            <v>HB920</v>
          </cell>
          <cell r="B784">
            <v>6.7129999999999995E-2</v>
          </cell>
          <cell r="C784">
            <v>107.91853</v>
          </cell>
        </row>
        <row r="785">
          <cell r="A785" t="str">
            <v>HB926</v>
          </cell>
          <cell r="B785">
            <v>150.37585000000001</v>
          </cell>
          <cell r="C785">
            <v>-3.60833</v>
          </cell>
        </row>
        <row r="786">
          <cell r="A786" t="str">
            <v>HD920</v>
          </cell>
          <cell r="B786">
            <v>70.764130000000009</v>
          </cell>
          <cell r="C786">
            <v>-70.862080000000006</v>
          </cell>
        </row>
        <row r="787">
          <cell r="A787" t="str">
            <v>HG408</v>
          </cell>
          <cell r="B787">
            <v>417.76996999999994</v>
          </cell>
          <cell r="C787">
            <v>0</v>
          </cell>
        </row>
        <row r="788">
          <cell r="A788" t="str">
            <v>HG561</v>
          </cell>
          <cell r="B788">
            <v>5174.5084813760632</v>
          </cell>
          <cell r="C788">
            <v>1215.3105032045953</v>
          </cell>
        </row>
        <row r="789">
          <cell r="A789" t="str">
            <v>HG926</v>
          </cell>
          <cell r="B789">
            <v>1046.0498399999999</v>
          </cell>
          <cell r="C789">
            <v>0</v>
          </cell>
        </row>
        <row r="790">
          <cell r="A790" t="str">
            <v>HJ408</v>
          </cell>
          <cell r="B790">
            <v>0.76590999999999998</v>
          </cell>
          <cell r="C790">
            <v>0</v>
          </cell>
        </row>
        <row r="791">
          <cell r="A791" t="str">
            <v>HJ506</v>
          </cell>
          <cell r="B791">
            <v>4.8612518157081654E-2</v>
          </cell>
          <cell r="C791">
            <v>-6.6470327808039964E-2</v>
          </cell>
        </row>
        <row r="792">
          <cell r="A792" t="str">
            <v>HJ557</v>
          </cell>
          <cell r="B792">
            <v>9.1673422849352413</v>
          </cell>
          <cell r="C792">
            <v>15.961482248300515</v>
          </cell>
        </row>
        <row r="793">
          <cell r="A793" t="str">
            <v>HJ926</v>
          </cell>
          <cell r="B793">
            <v>1.96523</v>
          </cell>
          <cell r="C793">
            <v>0</v>
          </cell>
        </row>
        <row r="794">
          <cell r="A794" t="str">
            <v>HL408</v>
          </cell>
          <cell r="B794">
            <v>54.375690000000006</v>
          </cell>
          <cell r="C794">
            <v>0</v>
          </cell>
        </row>
        <row r="795">
          <cell r="A795" t="str">
            <v>HL539</v>
          </cell>
          <cell r="B795">
            <v>583.07999040605182</v>
          </cell>
          <cell r="C795">
            <v>165.36515952213693</v>
          </cell>
        </row>
        <row r="796">
          <cell r="A796" t="str">
            <v>HL557</v>
          </cell>
          <cell r="B796">
            <v>67.312470406040632</v>
          </cell>
          <cell r="C796">
            <v>13.97209391175968</v>
          </cell>
        </row>
        <row r="797">
          <cell r="A797" t="str">
            <v>HL926</v>
          </cell>
          <cell r="B797">
            <v>144.29263</v>
          </cell>
          <cell r="C797">
            <v>0</v>
          </cell>
        </row>
        <row r="798">
          <cell r="A798" t="str">
            <v>HM408</v>
          </cell>
          <cell r="B798">
            <v>894.83992000000001</v>
          </cell>
          <cell r="C798">
            <v>0</v>
          </cell>
        </row>
        <row r="799">
          <cell r="A799" t="str">
            <v>HM562</v>
          </cell>
          <cell r="B799">
            <v>817.30839437326017</v>
          </cell>
          <cell r="C799">
            <v>115.07576544853525</v>
          </cell>
        </row>
        <row r="800">
          <cell r="A800" t="str">
            <v>HM563</v>
          </cell>
          <cell r="B800">
            <v>9716.144599743051</v>
          </cell>
          <cell r="C800">
            <v>884.87408933140364</v>
          </cell>
        </row>
        <row r="801">
          <cell r="A801" t="str">
            <v>HM926</v>
          </cell>
          <cell r="B801">
            <v>1975.35428</v>
          </cell>
          <cell r="C801">
            <v>0</v>
          </cell>
        </row>
        <row r="802">
          <cell r="A802" t="str">
            <v>HN408</v>
          </cell>
          <cell r="B802">
            <v>350.62571000000003</v>
          </cell>
          <cell r="C802">
            <v>0</v>
          </cell>
        </row>
        <row r="803">
          <cell r="A803" t="str">
            <v>HN593</v>
          </cell>
          <cell r="B803">
            <v>4196.0977599999997</v>
          </cell>
          <cell r="C803">
            <v>141553.3913000001</v>
          </cell>
        </row>
        <row r="804">
          <cell r="A804" t="str">
            <v>HN926</v>
          </cell>
          <cell r="B804">
            <v>851.88605000000007</v>
          </cell>
          <cell r="C804">
            <v>0</v>
          </cell>
        </row>
        <row r="805">
          <cell r="A805" t="str">
            <v>HO408</v>
          </cell>
          <cell r="B805">
            <v>347.80678999999998</v>
          </cell>
          <cell r="C805">
            <v>0</v>
          </cell>
        </row>
        <row r="806">
          <cell r="A806" t="str">
            <v>HO566</v>
          </cell>
          <cell r="B806">
            <v>4201.6553245826035</v>
          </cell>
          <cell r="C806">
            <v>762.03373703951911</v>
          </cell>
        </row>
        <row r="807">
          <cell r="A807" t="str">
            <v>HO926</v>
          </cell>
          <cell r="B807">
            <v>921.22752000000003</v>
          </cell>
          <cell r="C807">
            <v>0</v>
          </cell>
        </row>
        <row r="808">
          <cell r="A808" t="str">
            <v>HW408</v>
          </cell>
          <cell r="B808">
            <v>55.316180000000003</v>
          </cell>
          <cell r="C808">
            <v>0</v>
          </cell>
        </row>
        <row r="809">
          <cell r="A809" t="str">
            <v>HW908</v>
          </cell>
          <cell r="B809">
            <v>661.99572698065572</v>
          </cell>
          <cell r="C809">
            <v>54296.013067340653</v>
          </cell>
        </row>
        <row r="810">
          <cell r="A810" t="str">
            <v>HW926</v>
          </cell>
          <cell r="B810">
            <v>145.67222000000001</v>
          </cell>
          <cell r="C810">
            <v>0</v>
          </cell>
        </row>
        <row r="811">
          <cell r="A811" t="str">
            <v>HX408</v>
          </cell>
          <cell r="B811">
            <v>281.55925000000002</v>
          </cell>
          <cell r="C811">
            <v>0</v>
          </cell>
        </row>
        <row r="812">
          <cell r="A812" t="str">
            <v>HX561</v>
          </cell>
          <cell r="B812">
            <v>1660.7123986239374</v>
          </cell>
          <cell r="C812">
            <v>1604.4807967954048</v>
          </cell>
        </row>
        <row r="813">
          <cell r="A813" t="str">
            <v>HX562</v>
          </cell>
          <cell r="B813">
            <v>785.82476522281763</v>
          </cell>
          <cell r="C813">
            <v>708.88904641492275</v>
          </cell>
        </row>
        <row r="814">
          <cell r="A814" t="str">
            <v>HX566</v>
          </cell>
          <cell r="B814">
            <v>18.273548427747091</v>
          </cell>
          <cell r="C814">
            <v>7.0083430199036547</v>
          </cell>
        </row>
        <row r="815">
          <cell r="A815" t="str">
            <v>HX588</v>
          </cell>
          <cell r="B815">
            <v>497.96116268311016</v>
          </cell>
          <cell r="C815">
            <v>1350.1893938341061</v>
          </cell>
        </row>
        <row r="816">
          <cell r="A816" t="str">
            <v>HX592</v>
          </cell>
          <cell r="B816">
            <v>440.78205481336778</v>
          </cell>
          <cell r="C816">
            <v>222.50753856197196</v>
          </cell>
        </row>
        <row r="817">
          <cell r="A817" t="str">
            <v>HX926</v>
          </cell>
          <cell r="B817">
            <v>735.72390000000007</v>
          </cell>
          <cell r="C817">
            <v>0</v>
          </cell>
        </row>
        <row r="818">
          <cell r="A818" t="str">
            <v>HY408</v>
          </cell>
          <cell r="B818">
            <v>1435.80691</v>
          </cell>
          <cell r="C818">
            <v>0</v>
          </cell>
        </row>
        <row r="819">
          <cell r="A819" t="str">
            <v>HY597</v>
          </cell>
          <cell r="B819">
            <v>1.5312894020258088</v>
          </cell>
          <cell r="C819">
            <v>-1.5275665152025875</v>
          </cell>
        </row>
        <row r="820">
          <cell r="A820" t="str">
            <v>HY876</v>
          </cell>
          <cell r="B820">
            <v>2490.6926992813214</v>
          </cell>
          <cell r="C820">
            <v>-1494.855692505804</v>
          </cell>
        </row>
        <row r="821">
          <cell r="A821" t="str">
            <v>HY878</v>
          </cell>
          <cell r="B821">
            <v>7767.5077075087438</v>
          </cell>
          <cell r="C821">
            <v>-7495.4245955789647</v>
          </cell>
        </row>
        <row r="822">
          <cell r="A822" t="str">
            <v>HY880</v>
          </cell>
          <cell r="B822">
            <v>7.5875482962555045</v>
          </cell>
          <cell r="C822">
            <v>-7.3391182006169542</v>
          </cell>
        </row>
        <row r="823">
          <cell r="A823" t="str">
            <v>HY890</v>
          </cell>
          <cell r="B823">
            <v>3240.0539138380345</v>
          </cell>
          <cell r="C823">
            <v>-25.137227778437182</v>
          </cell>
        </row>
        <row r="824">
          <cell r="A824" t="str">
            <v>HY893</v>
          </cell>
          <cell r="B824">
            <v>4236.7663240590109</v>
          </cell>
          <cell r="C824">
            <v>-933.17952531971002</v>
          </cell>
        </row>
        <row r="825">
          <cell r="A825" t="str">
            <v>HY926</v>
          </cell>
          <cell r="B825">
            <v>3328.5996299999997</v>
          </cell>
          <cell r="C825">
            <v>0</v>
          </cell>
        </row>
        <row r="826">
          <cell r="A826" t="str">
            <v>HZ408</v>
          </cell>
          <cell r="B826">
            <v>44.696400000000004</v>
          </cell>
          <cell r="C826">
            <v>0</v>
          </cell>
        </row>
        <row r="827">
          <cell r="A827" t="str">
            <v>HZ514</v>
          </cell>
          <cell r="B827">
            <v>0</v>
          </cell>
          <cell r="C827">
            <v>45.324813729187753</v>
          </cell>
        </row>
        <row r="828">
          <cell r="A828" t="str">
            <v>HZ539</v>
          </cell>
          <cell r="B828">
            <v>410.25561211455749</v>
          </cell>
          <cell r="C828">
            <v>397.80995848930382</v>
          </cell>
        </row>
        <row r="829">
          <cell r="A829" t="str">
            <v>HZ543</v>
          </cell>
          <cell r="B829">
            <v>17.724860221970939</v>
          </cell>
          <cell r="C829">
            <v>130.65680509912298</v>
          </cell>
        </row>
        <row r="830">
          <cell r="A830" t="str">
            <v>HZ544</v>
          </cell>
          <cell r="B830">
            <v>6.8247108512109217E-2</v>
          </cell>
          <cell r="C830">
            <v>1.2949246970271245E-2</v>
          </cell>
        </row>
        <row r="831">
          <cell r="A831" t="str">
            <v>HZ545</v>
          </cell>
          <cell r="B831">
            <v>106.21438281221201</v>
          </cell>
          <cell r="C831">
            <v>241.68144879609585</v>
          </cell>
        </row>
        <row r="832">
          <cell r="A832" t="str">
            <v>HZ920</v>
          </cell>
          <cell r="B832">
            <v>0.55422000000000005</v>
          </cell>
          <cell r="C832">
            <v>6.5304799999999998</v>
          </cell>
        </row>
        <row r="833">
          <cell r="A833" t="str">
            <v>HZ926</v>
          </cell>
          <cell r="B833">
            <v>113.42715</v>
          </cell>
          <cell r="C833">
            <v>0</v>
          </cell>
        </row>
        <row r="834">
          <cell r="A834" t="str">
            <v>IB408</v>
          </cell>
          <cell r="B834">
            <v>36.522160000000007</v>
          </cell>
          <cell r="C834">
            <v>0</v>
          </cell>
        </row>
        <row r="835">
          <cell r="A835" t="str">
            <v>IB571</v>
          </cell>
          <cell r="B835">
            <v>421.30847467851197</v>
          </cell>
          <cell r="C835">
            <v>221.46553425751316</v>
          </cell>
        </row>
        <row r="836">
          <cell r="A836" t="str">
            <v>IB572</v>
          </cell>
          <cell r="B836">
            <v>5.5812867277737102</v>
          </cell>
          <cell r="C836">
            <v>2.0607668511290655</v>
          </cell>
        </row>
        <row r="837">
          <cell r="A837" t="str">
            <v>IB926</v>
          </cell>
          <cell r="B837">
            <v>67.161779999999993</v>
          </cell>
          <cell r="C837">
            <v>0</v>
          </cell>
        </row>
        <row r="838">
          <cell r="A838" t="str">
            <v>IC408</v>
          </cell>
          <cell r="B838">
            <v>581.88866000000007</v>
          </cell>
          <cell r="C838">
            <v>0</v>
          </cell>
        </row>
        <row r="839">
          <cell r="A839" t="str">
            <v>IC569</v>
          </cell>
          <cell r="B839">
            <v>88.693829009843654</v>
          </cell>
          <cell r="C839">
            <v>811.5989552828471</v>
          </cell>
        </row>
        <row r="840">
          <cell r="A840" t="str">
            <v>IC570</v>
          </cell>
          <cell r="B840">
            <v>0</v>
          </cell>
          <cell r="C840">
            <v>51.395714633377665</v>
          </cell>
        </row>
        <row r="841">
          <cell r="A841" t="str">
            <v>IC571</v>
          </cell>
          <cell r="B841">
            <v>6440.6800406864977</v>
          </cell>
          <cell r="C841">
            <v>7705.9781547062739</v>
          </cell>
        </row>
        <row r="842">
          <cell r="A842" t="str">
            <v>IC572</v>
          </cell>
          <cell r="B842">
            <v>282.6179132722263</v>
          </cell>
          <cell r="C842">
            <v>217.36413314887093</v>
          </cell>
        </row>
        <row r="843">
          <cell r="A843" t="str">
            <v>IC926</v>
          </cell>
          <cell r="B843">
            <v>1108.7340099999999</v>
          </cell>
          <cell r="C843">
            <v>0</v>
          </cell>
        </row>
        <row r="844">
          <cell r="A844" t="str">
            <v>ID408</v>
          </cell>
          <cell r="B844">
            <v>85.975100000000012</v>
          </cell>
          <cell r="C844">
            <v>0</v>
          </cell>
        </row>
        <row r="845">
          <cell r="A845" t="str">
            <v>ID908</v>
          </cell>
          <cell r="B845">
            <v>1055.7337573650771</v>
          </cell>
          <cell r="C845">
            <v>8088.0264091734552</v>
          </cell>
        </row>
        <row r="846">
          <cell r="A846" t="str">
            <v>ID926</v>
          </cell>
          <cell r="B846">
            <v>227.30207999999999</v>
          </cell>
          <cell r="C846">
            <v>0</v>
          </cell>
        </row>
        <row r="847">
          <cell r="A847" t="str">
            <v>IE408</v>
          </cell>
          <cell r="B847">
            <v>156.12839000000002</v>
          </cell>
          <cell r="C847">
            <v>0</v>
          </cell>
        </row>
        <row r="848">
          <cell r="A848" t="str">
            <v>IE524</v>
          </cell>
          <cell r="B848">
            <v>4.6664706255113719</v>
          </cell>
          <cell r="C848">
            <v>10.129877360847207</v>
          </cell>
        </row>
        <row r="849">
          <cell r="A849" t="str">
            <v>IE545</v>
          </cell>
          <cell r="B849">
            <v>0</v>
          </cell>
          <cell r="C849">
            <v>0.23803549180047162</v>
          </cell>
        </row>
        <row r="850">
          <cell r="A850" t="str">
            <v>IE570</v>
          </cell>
          <cell r="B850">
            <v>33.530214609341016</v>
          </cell>
          <cell r="C850">
            <v>132.54191201089793</v>
          </cell>
        </row>
        <row r="851">
          <cell r="A851" t="str">
            <v>IE591</v>
          </cell>
          <cell r="B851">
            <v>178.36604540794048</v>
          </cell>
          <cell r="C851">
            <v>623.83736671336055</v>
          </cell>
        </row>
        <row r="852">
          <cell r="A852" t="str">
            <v>IE742</v>
          </cell>
          <cell r="B852">
            <v>0</v>
          </cell>
          <cell r="C852">
            <v>10.201576984183337</v>
          </cell>
        </row>
        <row r="853">
          <cell r="A853" t="str">
            <v>IE759</v>
          </cell>
          <cell r="B853">
            <v>30.426820120224527</v>
          </cell>
          <cell r="C853">
            <v>127.17858020708391</v>
          </cell>
        </row>
        <row r="854">
          <cell r="A854" t="str">
            <v>IE769</v>
          </cell>
          <cell r="B854">
            <v>70.478801736072924</v>
          </cell>
          <cell r="C854">
            <v>-64.656662243999165</v>
          </cell>
        </row>
        <row r="855">
          <cell r="A855" t="str">
            <v>IE824</v>
          </cell>
          <cell r="B855">
            <v>4.8498993214008106</v>
          </cell>
          <cell r="C855">
            <v>8.4096182137165698</v>
          </cell>
        </row>
        <row r="856">
          <cell r="A856" t="str">
            <v>IE837</v>
          </cell>
          <cell r="B856">
            <v>2.3432552889595555</v>
          </cell>
          <cell r="C856">
            <v>-2.3430529770487665</v>
          </cell>
        </row>
        <row r="857">
          <cell r="A857" t="str">
            <v>IE859</v>
          </cell>
          <cell r="B857">
            <v>344.83307653536571</v>
          </cell>
          <cell r="C857">
            <v>5641.4270695527794</v>
          </cell>
        </row>
        <row r="858">
          <cell r="A858" t="str">
            <v>IE867</v>
          </cell>
          <cell r="B858">
            <v>344.61617771009594</v>
          </cell>
          <cell r="C858">
            <v>-343.77836000867677</v>
          </cell>
        </row>
        <row r="859">
          <cell r="A859" t="str">
            <v>IE920</v>
          </cell>
          <cell r="B859">
            <v>938.92703000000006</v>
          </cell>
          <cell r="C859">
            <v>545.90128000000004</v>
          </cell>
        </row>
        <row r="860">
          <cell r="A860" t="str">
            <v>IE926</v>
          </cell>
          <cell r="B860">
            <v>408.51315999999997</v>
          </cell>
          <cell r="C860">
            <v>0</v>
          </cell>
        </row>
        <row r="861">
          <cell r="A861" t="str">
            <v>IF408</v>
          </cell>
          <cell r="B861">
            <v>305.20464000000004</v>
          </cell>
          <cell r="C861">
            <v>0</v>
          </cell>
        </row>
        <row r="862">
          <cell r="A862" t="str">
            <v>IF593</v>
          </cell>
          <cell r="B862">
            <v>3414.8290280865112</v>
          </cell>
          <cell r="C862">
            <v>1381.5448718996963</v>
          </cell>
        </row>
        <row r="863">
          <cell r="A863" t="str">
            <v>IF594</v>
          </cell>
          <cell r="B863">
            <v>84.425698079185011</v>
          </cell>
          <cell r="C863">
            <v>19.899847256651263</v>
          </cell>
        </row>
        <row r="864">
          <cell r="A864" t="str">
            <v>IF926</v>
          </cell>
          <cell r="B864">
            <v>525.07558999999992</v>
          </cell>
          <cell r="C864">
            <v>0</v>
          </cell>
        </row>
        <row r="865">
          <cell r="A865" t="str">
            <v>IG408</v>
          </cell>
          <cell r="B865">
            <v>0.21048</v>
          </cell>
          <cell r="C865">
            <v>0</v>
          </cell>
        </row>
        <row r="866">
          <cell r="A866" t="str">
            <v>IG536</v>
          </cell>
          <cell r="B866">
            <v>2.605003899284577</v>
          </cell>
          <cell r="C866">
            <v>348.16223950777334</v>
          </cell>
        </row>
        <row r="867">
          <cell r="A867" t="str">
            <v>IG926</v>
          </cell>
          <cell r="B867">
            <v>0.54991000000000001</v>
          </cell>
          <cell r="C867">
            <v>0</v>
          </cell>
        </row>
        <row r="868">
          <cell r="A868" t="str">
            <v>ZA408</v>
          </cell>
          <cell r="B868">
            <v>99.460220000000007</v>
          </cell>
          <cell r="C868">
            <v>0</v>
          </cell>
        </row>
        <row r="869">
          <cell r="A869" t="str">
            <v>ZA920</v>
          </cell>
          <cell r="B869">
            <v>1431.1411599999999</v>
          </cell>
          <cell r="C869">
            <v>258.61162000000002</v>
          </cell>
        </row>
        <row r="870">
          <cell r="A870" t="str">
            <v>ZA926</v>
          </cell>
          <cell r="B870">
            <v>257.47651999999999</v>
          </cell>
          <cell r="C870">
            <v>0</v>
          </cell>
        </row>
        <row r="871">
          <cell r="A871" t="str">
            <v>ZB408</v>
          </cell>
          <cell r="B871">
            <v>24.891380000000002</v>
          </cell>
          <cell r="C871">
            <v>0</v>
          </cell>
        </row>
        <row r="872">
          <cell r="A872" t="str">
            <v>ZB920</v>
          </cell>
          <cell r="B872">
            <v>286.48448999999999</v>
          </cell>
          <cell r="C872">
            <v>148.51089999999999</v>
          </cell>
        </row>
        <row r="873">
          <cell r="A873" t="str">
            <v>ZB926</v>
          </cell>
          <cell r="B873">
            <v>49.997610000000002</v>
          </cell>
          <cell r="C873">
            <v>0</v>
          </cell>
        </row>
        <row r="874">
          <cell r="A874" t="str">
            <v>ZZ408</v>
          </cell>
          <cell r="B874">
            <v>-134964.13688000001</v>
          </cell>
          <cell r="C874">
            <v>316717.73689999996</v>
          </cell>
        </row>
        <row r="875">
          <cell r="A875" t="str">
            <v>ZZ501</v>
          </cell>
          <cell r="B875">
            <v>0</v>
          </cell>
          <cell r="C875">
            <v>0</v>
          </cell>
          <cell r="D875">
            <v>63184.068329999995</v>
          </cell>
        </row>
        <row r="876">
          <cell r="A876" t="str">
            <v>ZZ513</v>
          </cell>
          <cell r="B876">
            <v>0</v>
          </cell>
          <cell r="C876">
            <v>0</v>
          </cell>
          <cell r="D876">
            <v>34755.673470000023</v>
          </cell>
        </row>
        <row r="877">
          <cell r="A877" t="str">
            <v>ZZ518</v>
          </cell>
          <cell r="B877">
            <v>0</v>
          </cell>
          <cell r="C877">
            <v>0</v>
          </cell>
          <cell r="D877">
            <v>75983.45263</v>
          </cell>
        </row>
        <row r="878">
          <cell r="A878" t="str">
            <v>ZZ524</v>
          </cell>
          <cell r="B878">
            <v>0</v>
          </cell>
          <cell r="C878">
            <v>0</v>
          </cell>
          <cell r="D878">
            <v>2002.872000000003</v>
          </cell>
        </row>
        <row r="879">
          <cell r="A879" t="str">
            <v>ZZ536</v>
          </cell>
          <cell r="B879">
            <v>0</v>
          </cell>
          <cell r="C879">
            <v>0</v>
          </cell>
          <cell r="D879">
            <v>5631.515550000001</v>
          </cell>
        </row>
        <row r="880">
          <cell r="A880" t="str">
            <v>ZZ539</v>
          </cell>
          <cell r="B880">
            <v>0</v>
          </cell>
          <cell r="C880">
            <v>0</v>
          </cell>
          <cell r="D880">
            <v>10346.34132</v>
          </cell>
        </row>
        <row r="881">
          <cell r="A881" t="str">
            <v>ZZ540</v>
          </cell>
          <cell r="B881">
            <v>0</v>
          </cell>
          <cell r="C881">
            <v>0</v>
          </cell>
          <cell r="D881">
            <v>1137.1199199999999</v>
          </cell>
        </row>
        <row r="882">
          <cell r="A882" t="str">
            <v>ZZ547</v>
          </cell>
          <cell r="B882">
            <v>0</v>
          </cell>
          <cell r="C882">
            <v>0</v>
          </cell>
          <cell r="D882">
            <v>2989.65211</v>
          </cell>
        </row>
        <row r="883">
          <cell r="A883" t="str">
            <v>ZZ555</v>
          </cell>
          <cell r="B883">
            <v>0</v>
          </cell>
          <cell r="C883">
            <v>0</v>
          </cell>
          <cell r="D883">
            <v>2283050.5189300003</v>
          </cell>
        </row>
        <row r="884">
          <cell r="A884" t="str">
            <v>ZZ557</v>
          </cell>
          <cell r="B884">
            <v>0</v>
          </cell>
          <cell r="C884">
            <v>0</v>
          </cell>
          <cell r="D884">
            <v>498543.28616999986</v>
          </cell>
        </row>
        <row r="885">
          <cell r="A885" t="str">
            <v>ZZ565</v>
          </cell>
          <cell r="B885">
            <v>0</v>
          </cell>
          <cell r="C885">
            <v>-441.71643999999998</v>
          </cell>
        </row>
        <row r="886">
          <cell r="A886" t="str">
            <v>ZZ584</v>
          </cell>
          <cell r="B886">
            <v>0</v>
          </cell>
          <cell r="C886">
            <v>-1.8917489796876906E-13</v>
          </cell>
        </row>
        <row r="887">
          <cell r="A887" t="str">
            <v>ZZ586</v>
          </cell>
          <cell r="B887">
            <v>0</v>
          </cell>
          <cell r="C887">
            <v>1.4551915228366852E-14</v>
          </cell>
        </row>
        <row r="888">
          <cell r="A888" t="str">
            <v>ZZ588</v>
          </cell>
          <cell r="B888">
            <v>0</v>
          </cell>
          <cell r="C888">
            <v>807.72190000000001</v>
          </cell>
        </row>
        <row r="889">
          <cell r="A889" t="str">
            <v>ZZ592</v>
          </cell>
          <cell r="B889">
            <v>0</v>
          </cell>
          <cell r="C889">
            <v>-1.4551915228366852E-13</v>
          </cell>
        </row>
        <row r="890">
          <cell r="A890" t="str">
            <v>ZZ594</v>
          </cell>
          <cell r="B890">
            <v>0</v>
          </cell>
          <cell r="C890">
            <v>5.8207660913467408E-14</v>
          </cell>
        </row>
        <row r="891">
          <cell r="A891" t="str">
            <v>ZZ742</v>
          </cell>
          <cell r="B891">
            <v>0</v>
          </cell>
          <cell r="C891">
            <v>18880.005849999998</v>
          </cell>
        </row>
        <row r="892">
          <cell r="A892" t="str">
            <v>ZZ757</v>
          </cell>
          <cell r="B892">
            <v>0</v>
          </cell>
          <cell r="C892">
            <v>96.720050000000001</v>
          </cell>
        </row>
        <row r="893">
          <cell r="A893" t="str">
            <v>ZZ800</v>
          </cell>
          <cell r="B893">
            <v>0</v>
          </cell>
          <cell r="C893">
            <v>241.45667</v>
          </cell>
        </row>
        <row r="894">
          <cell r="A894" t="str">
            <v>ZZ801</v>
          </cell>
          <cell r="B894">
            <v>0</v>
          </cell>
          <cell r="C894">
            <v>386419.89872000011</v>
          </cell>
        </row>
        <row r="895">
          <cell r="A895" t="str">
            <v>ZZ803</v>
          </cell>
          <cell r="B895">
            <v>0</v>
          </cell>
          <cell r="C895">
            <v>1236001.4761400002</v>
          </cell>
        </row>
        <row r="896">
          <cell r="A896" t="str">
            <v>ZZ807</v>
          </cell>
          <cell r="B896">
            <v>0</v>
          </cell>
          <cell r="C896">
            <v>11.85294</v>
          </cell>
        </row>
        <row r="897">
          <cell r="A897" t="str">
            <v>ZZ807</v>
          </cell>
          <cell r="B897">
            <v>0</v>
          </cell>
          <cell r="C897">
            <v>10751.406289999999</v>
          </cell>
        </row>
        <row r="898">
          <cell r="A898" t="str">
            <v>ZZ808</v>
          </cell>
          <cell r="B898">
            <v>0</v>
          </cell>
          <cell r="C898">
            <v>-165677.55964999998</v>
          </cell>
        </row>
        <row r="899">
          <cell r="A899" t="str">
            <v>ZZ808</v>
          </cell>
          <cell r="B899">
            <v>0</v>
          </cell>
          <cell r="C899">
            <v>156968.92930000002</v>
          </cell>
        </row>
        <row r="900">
          <cell r="A900" t="str">
            <v>ZZ810</v>
          </cell>
          <cell r="B900">
            <v>0</v>
          </cell>
          <cell r="C900">
            <v>-12372.715200000001</v>
          </cell>
        </row>
        <row r="901">
          <cell r="A901" t="str">
            <v>ZZ812</v>
          </cell>
          <cell r="B901">
            <v>0</v>
          </cell>
          <cell r="C901">
            <v>-1868.96504</v>
          </cell>
        </row>
        <row r="902">
          <cell r="A902" t="str">
            <v>ZZ819</v>
          </cell>
          <cell r="B902">
            <v>0</v>
          </cell>
          <cell r="C902">
            <v>3169.6728700000003</v>
          </cell>
        </row>
        <row r="903">
          <cell r="A903" t="str">
            <v>ZZ821</v>
          </cell>
          <cell r="B903">
            <v>0</v>
          </cell>
          <cell r="C903">
            <v>319.40247999999997</v>
          </cell>
        </row>
        <row r="904">
          <cell r="A904" t="str">
            <v>ZZ823</v>
          </cell>
          <cell r="B904">
            <v>0</v>
          </cell>
          <cell r="C904">
            <v>208.22245000000001</v>
          </cell>
        </row>
        <row r="905">
          <cell r="A905" t="str">
            <v>ZZ854</v>
          </cell>
          <cell r="B905">
            <v>0</v>
          </cell>
          <cell r="C905">
            <v>12301.501520000002</v>
          </cell>
        </row>
        <row r="906">
          <cell r="A906" t="str">
            <v>ZZ855</v>
          </cell>
          <cell r="B906">
            <v>0</v>
          </cell>
          <cell r="C906">
            <v>740.55637999999999</v>
          </cell>
        </row>
        <row r="907">
          <cell r="A907" t="str">
            <v>ZZ856</v>
          </cell>
          <cell r="B907">
            <v>0</v>
          </cell>
          <cell r="C907">
            <v>22.277060000000006</v>
          </cell>
        </row>
        <row r="908">
          <cell r="A908" t="str">
            <v>ZZ857</v>
          </cell>
          <cell r="B908">
            <v>0</v>
          </cell>
          <cell r="C908">
            <v>87.061410000000009</v>
          </cell>
        </row>
        <row r="909">
          <cell r="A909" t="str">
            <v>ZZ858</v>
          </cell>
          <cell r="B909">
            <v>0</v>
          </cell>
          <cell r="C909">
            <v>206467.50018999999</v>
          </cell>
        </row>
        <row r="910">
          <cell r="A910" t="str">
            <v>ZZ859</v>
          </cell>
          <cell r="B910">
            <v>0</v>
          </cell>
          <cell r="C910">
            <v>702.29364999999996</v>
          </cell>
        </row>
        <row r="911">
          <cell r="A911" t="str">
            <v>ZZ863</v>
          </cell>
          <cell r="B911">
            <v>0</v>
          </cell>
          <cell r="C911">
            <v>166.27267000000001</v>
          </cell>
        </row>
        <row r="912">
          <cell r="A912" t="str">
            <v>ZZ865</v>
          </cell>
          <cell r="B912">
            <v>0</v>
          </cell>
          <cell r="C912">
            <v>284.06477000000001</v>
          </cell>
        </row>
        <row r="913">
          <cell r="A913" t="str">
            <v>ZZ876</v>
          </cell>
          <cell r="B913">
            <v>0</v>
          </cell>
          <cell r="C913">
            <v>2.1827872842550278E-14</v>
          </cell>
        </row>
        <row r="914">
          <cell r="A914" t="str">
            <v>ZZ878</v>
          </cell>
          <cell r="B914">
            <v>0</v>
          </cell>
          <cell r="C914">
            <v>2.000888343900442E-14</v>
          </cell>
        </row>
        <row r="915">
          <cell r="A915" t="str">
            <v>ZZ880</v>
          </cell>
          <cell r="B915">
            <v>0</v>
          </cell>
          <cell r="C915">
            <v>-1.0186340659856796E-13</v>
          </cell>
        </row>
        <row r="916">
          <cell r="A916" t="str">
            <v>ZZ887</v>
          </cell>
          <cell r="B916">
            <v>0</v>
          </cell>
          <cell r="C916">
            <v>5.0931703299283982E-14</v>
          </cell>
        </row>
        <row r="917">
          <cell r="A917" t="str">
            <v>ZZ892</v>
          </cell>
          <cell r="B917">
            <v>0</v>
          </cell>
          <cell r="C917">
            <v>6.5483618527650828E-14</v>
          </cell>
        </row>
        <row r="918">
          <cell r="A918" t="str">
            <v>ZZ893</v>
          </cell>
          <cell r="B918">
            <v>0</v>
          </cell>
          <cell r="C918">
            <v>8.1854523159563535E-15</v>
          </cell>
        </row>
        <row r="919">
          <cell r="A919" t="str">
            <v>ZZ902</v>
          </cell>
          <cell r="B919">
            <v>0</v>
          </cell>
          <cell r="C919">
            <v>9.0949470177292826E-15</v>
          </cell>
        </row>
        <row r="920">
          <cell r="A920" t="str">
            <v>ZZ903</v>
          </cell>
          <cell r="B920">
            <v>0</v>
          </cell>
          <cell r="C920">
            <v>1870.6181100000001</v>
          </cell>
        </row>
        <row r="921">
          <cell r="A921" t="str">
            <v>ZZ904</v>
          </cell>
          <cell r="B921">
            <v>0</v>
          </cell>
          <cell r="C921">
            <v>14718.500620000001</v>
          </cell>
        </row>
        <row r="922">
          <cell r="A922" t="str">
            <v>ZZ926</v>
          </cell>
          <cell r="B922">
            <v>-301484.03038999991</v>
          </cell>
          <cell r="C922">
            <v>347155.54018999997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ign-Off"/>
      <sheetName val="Table of Contents"/>
      <sheetName val="Excess Line 401 - Not Used"/>
      <sheetName val="Items Excluded From Rate Base"/>
      <sheetName val="BW Report GL Balances (SAP-1)"/>
      <sheetName val="BW Report Asset List (SAP-2)"/>
      <sheetName val="BW Report New Assets (SAP-3)"/>
      <sheetName val="Separately Funded Asset Adds"/>
      <sheetName val="FI Pre-Allocation  (B-2)"/>
      <sheetName val="RateBaseX (Hidden)"/>
      <sheetName val="CWIP for RateBaseX"/>
      <sheetName val="Plant and Reserve Matrices"/>
      <sheetName val="URG Reg Asset Validation (B-1)"/>
      <sheetName val="Plant &amp; Reserve Detail (Hidden)"/>
      <sheetName val="Plant &amp; Reserve (B)"/>
      <sheetName val="Total"/>
      <sheetName val="GEN"/>
      <sheetName val="ETRANS"/>
      <sheetName val="EDIST"/>
      <sheetName val="GTRANS"/>
      <sheetName val="GDIST"/>
      <sheetName val="Plant Allocation Factors"/>
      <sheetName val="Public Purpose"/>
      <sheetName val="Separately Funded Ratebase"/>
      <sheetName val="Working Capital Leadsheet"/>
      <sheetName val="M&amp;S"/>
      <sheetName val="Working CapitalGTrans Breakdown"/>
      <sheetName val="Fuel Oil YTD LIFO"/>
      <sheetName val="Working Cash"/>
      <sheetName val="Summary Customer Advances"/>
      <sheetName val="Subledger Legal Reserve (E1)"/>
      <sheetName val="Allocation Factors (E3a-E3b)"/>
      <sheetName val="Calpine_NonCalpine Summary (E2)"/>
      <sheetName val="Outflows (E3c)"/>
      <sheetName val="Inflows (E3d)"/>
      <sheetName val="COO Report (E4)"/>
      <sheetName val="Items Func Grp Mvmt"/>
      <sheetName val="2007 Items Func Group (Hidden)"/>
      <sheetName val="Items Func Group"/>
      <sheetName val="DefTaxesReconSummary"/>
      <sheetName val="Deferred Taxes"/>
      <sheetName val="Def Tax (by Month)"/>
      <sheetName val="Named Ranges (Hidden)"/>
      <sheetName val="URG Mo. Depreciation (Hidden)"/>
      <sheetName val="Lookup Tables (Hidden)"/>
      <sheetName val="Separately Funded"/>
      <sheetName val="Allocation Factors"/>
      <sheetName val="Monthly CWIP Adjustment"/>
      <sheetName val="CWIP Adjustment Detail"/>
      <sheetName val="Version Trac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F19" t="str">
            <v>Plant
At  Dec  2008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pCommonUCC"/>
      <sheetName val="lkpUCC"/>
      <sheetName val="1_1"/>
    </sheetNames>
    <sheetDataSet>
      <sheetData sheetId="0"/>
      <sheetData sheetId="1"/>
      <sheetData sheetId="2">
        <row r="48">
          <cell r="Y48">
            <v>0</v>
          </cell>
          <cell r="Z48" t="str">
            <v>UCC</v>
          </cell>
        </row>
        <row r="49">
          <cell r="Y49" t="str">
            <v>%</v>
          </cell>
          <cell r="Z49">
            <v>0</v>
          </cell>
        </row>
        <row r="50">
          <cell r="Z50">
            <v>0</v>
          </cell>
        </row>
        <row r="51">
          <cell r="Z51">
            <v>0</v>
          </cell>
        </row>
        <row r="52">
          <cell r="Z52">
            <v>0</v>
          </cell>
        </row>
        <row r="53">
          <cell r="Z53">
            <v>0</v>
          </cell>
        </row>
        <row r="54">
          <cell r="Y54">
            <v>0.23698295087111609</v>
          </cell>
          <cell r="Z54">
            <v>0</v>
          </cell>
          <cell r="AA54">
            <v>0</v>
          </cell>
          <cell r="AB54" t="str">
            <v>UCC 801</v>
          </cell>
        </row>
        <row r="55">
          <cell r="Y55">
            <v>9.9599641230363866E-3</v>
          </cell>
          <cell r="Z55">
            <v>101</v>
          </cell>
          <cell r="AA55">
            <v>0</v>
          </cell>
          <cell r="AB55">
            <v>1.3825192512465702E-2</v>
          </cell>
        </row>
        <row r="56">
          <cell r="Y56">
            <v>1.0267451079691179E-4</v>
          </cell>
          <cell r="Z56">
            <v>102</v>
          </cell>
          <cell r="AA56">
            <v>0</v>
          </cell>
          <cell r="AB56">
            <v>1.4252007942552685E-4</v>
          </cell>
        </row>
        <row r="57">
          <cell r="Y57">
            <v>1.896293150407842E-5</v>
          </cell>
          <cell r="Z57">
            <v>108</v>
          </cell>
          <cell r="AA57">
            <v>0</v>
          </cell>
          <cell r="AB57">
            <v>2.6322000301007225E-5</v>
          </cell>
        </row>
        <row r="58">
          <cell r="Y58">
            <v>5.2980187022685317E-2</v>
          </cell>
          <cell r="Z58">
            <v>120</v>
          </cell>
          <cell r="AA58">
            <v>0</v>
          </cell>
          <cell r="AB58">
            <v>7.3540554552897722E-2</v>
          </cell>
        </row>
        <row r="59">
          <cell r="Y59">
            <v>1.6941294285856814E-3</v>
          </cell>
          <cell r="Z59">
            <v>121</v>
          </cell>
          <cell r="AA59">
            <v>0</v>
          </cell>
          <cell r="AB59">
            <v>2.3515813111272786E-3</v>
          </cell>
        </row>
        <row r="60">
          <cell r="Y60">
            <v>0.14748024465541509</v>
          </cell>
          <cell r="Z60">
            <v>130</v>
          </cell>
          <cell r="AA60">
            <v>0</v>
          </cell>
          <cell r="AB60">
            <v>0.20471386733520322</v>
          </cell>
        </row>
        <row r="61">
          <cell r="Y61">
            <v>2.474113450562275E-2</v>
          </cell>
          <cell r="Z61">
            <v>141</v>
          </cell>
          <cell r="AA61">
            <v>0</v>
          </cell>
          <cell r="AB61">
            <v>3.4342588315746367E-2</v>
          </cell>
        </row>
        <row r="62">
          <cell r="Y62">
            <v>5.6536934698964485E-6</v>
          </cell>
          <cell r="Z62">
            <v>142</v>
          </cell>
          <cell r="AA62">
            <v>0</v>
          </cell>
          <cell r="AB62">
            <v>7.8477592551768941E-6</v>
          </cell>
        </row>
        <row r="63">
          <cell r="Y63">
            <v>1.6283764154209708E-3</v>
          </cell>
          <cell r="Z63">
            <v>0</v>
          </cell>
          <cell r="AA63">
            <v>0</v>
          </cell>
          <cell r="AB63">
            <v>0</v>
          </cell>
        </row>
        <row r="64">
          <cell r="Y64">
            <v>1.6283764154209708E-3</v>
          </cell>
          <cell r="Z64">
            <v>134</v>
          </cell>
          <cell r="AA64">
            <v>0</v>
          </cell>
          <cell r="AB64">
            <v>2.2603110962904319E-3</v>
          </cell>
        </row>
        <row r="65">
          <cell r="Y65">
            <v>6.1919147134660228E-2</v>
          </cell>
          <cell r="Z65">
            <v>0</v>
          </cell>
          <cell r="AA65" t="str">
            <v>UCC 200</v>
          </cell>
          <cell r="AB65">
            <v>0</v>
          </cell>
        </row>
        <row r="66">
          <cell r="Y66">
            <v>3.0276146362615771E-2</v>
          </cell>
          <cell r="Z66">
            <v>201</v>
          </cell>
          <cell r="AA66">
            <v>0.49351464441813553</v>
          </cell>
          <cell r="AB66">
            <v>4.2025608408632023E-2</v>
          </cell>
        </row>
        <row r="67">
          <cell r="Y67">
            <v>3.1071873812777408E-2</v>
          </cell>
          <cell r="Z67">
            <v>202</v>
          </cell>
          <cell r="AA67">
            <v>0.50648535558186447</v>
          </cell>
          <cell r="AB67">
            <v>4.3130139012361179E-2</v>
          </cell>
        </row>
        <row r="68">
          <cell r="Y68">
            <v>4.4920094161855427E-5</v>
          </cell>
          <cell r="Z68">
            <v>203</v>
          </cell>
          <cell r="AA68">
            <v>0</v>
          </cell>
          <cell r="AB68">
            <v>6.2352528763568631E-5</v>
          </cell>
        </row>
        <row r="69">
          <cell r="Y69">
            <v>5.2620686510518962E-4</v>
          </cell>
          <cell r="Z69">
            <v>204</v>
          </cell>
          <cell r="AA69">
            <v>0</v>
          </cell>
          <cell r="AB69">
            <v>7.3041540326778743E-4</v>
          </cell>
        </row>
        <row r="70">
          <cell r="Y70">
            <v>0.41989089505020999</v>
          </cell>
          <cell r="Z70">
            <v>0</v>
          </cell>
          <cell r="AA70" t="str">
            <v>UCC 300</v>
          </cell>
          <cell r="AB70">
            <v>0</v>
          </cell>
        </row>
        <row r="71">
          <cell r="Y71">
            <v>0.35116936655316283</v>
          </cell>
          <cell r="Z71">
            <v>301</v>
          </cell>
          <cell r="AA71">
            <v>0.54955077595723734</v>
          </cell>
          <cell r="AB71">
            <v>0.48744995836370775</v>
          </cell>
        </row>
        <row r="72">
          <cell r="Y72">
            <v>4.5561815219517115E-4</v>
          </cell>
          <cell r="Z72">
            <v>302</v>
          </cell>
          <cell r="AA72">
            <v>4.49224042762632E-4</v>
          </cell>
          <cell r="AB72">
            <v>6.3243286707260029E-4</v>
          </cell>
        </row>
        <row r="73">
          <cell r="Y73">
            <v>6.1427010635558152E-2</v>
          </cell>
          <cell r="Z73">
            <v>303</v>
          </cell>
          <cell r="AA73">
            <v>0</v>
          </cell>
          <cell r="AB73">
            <v>8.526539222542609E-2</v>
          </cell>
        </row>
        <row r="74">
          <cell r="Y74">
            <v>6.8388997092938284E-3</v>
          </cell>
          <cell r="Z74">
            <v>307</v>
          </cell>
          <cell r="AA74">
            <v>0</v>
          </cell>
          <cell r="AB74">
            <v>9.4929162280565256E-3</v>
          </cell>
        </row>
        <row r="75">
          <cell r="Y75">
            <v>0.72042136947140734</v>
          </cell>
          <cell r="Z75">
            <v>0</v>
          </cell>
        </row>
        <row r="76">
          <cell r="Z76">
            <v>0</v>
          </cell>
        </row>
        <row r="77">
          <cell r="Z77">
            <v>0</v>
          </cell>
        </row>
        <row r="78">
          <cell r="Y78">
            <v>5.4110696150230314E-2</v>
          </cell>
          <cell r="Z78">
            <v>0</v>
          </cell>
          <cell r="AA78" t="str">
            <v>UCC 500</v>
          </cell>
          <cell r="AB78" t="str">
            <v>UCC 510</v>
          </cell>
          <cell r="AC78" t="str">
            <v>UCC 802</v>
          </cell>
        </row>
        <row r="79">
          <cell r="Y79">
            <v>2.7421366863523374E-3</v>
          </cell>
          <cell r="Z79">
            <v>501</v>
          </cell>
          <cell r="AA79">
            <v>5.067642594616048E-2</v>
          </cell>
          <cell r="AB79">
            <v>0</v>
          </cell>
          <cell r="AC79">
            <v>9.8081054377004619E-3</v>
          </cell>
        </row>
        <row r="80">
          <cell r="Y80">
            <v>0</v>
          </cell>
          <cell r="Z80">
            <v>510</v>
          </cell>
          <cell r="AA80">
            <v>0</v>
          </cell>
          <cell r="AB80">
            <v>0</v>
          </cell>
          <cell r="AC80">
            <v>0</v>
          </cell>
        </row>
        <row r="81">
          <cell r="Y81">
            <v>4.9220238023240364E-3</v>
          </cell>
          <cell r="Z81">
            <v>511</v>
          </cell>
          <cell r="AA81">
            <v>9.0962123064518854E-2</v>
          </cell>
          <cell r="AB81">
            <v>0.62728885522715172</v>
          </cell>
          <cell r="AC81">
            <v>1.7605150268524043E-2</v>
          </cell>
        </row>
        <row r="82">
          <cell r="Y82">
            <v>2.9150460350218558E-3</v>
          </cell>
          <cell r="Z82">
            <v>512</v>
          </cell>
          <cell r="AA82">
            <v>5.3871900426648793E-2</v>
          </cell>
          <cell r="AB82">
            <v>0.37150894909933335</v>
          </cell>
          <cell r="AC82">
            <v>1.0426569546858598E-2</v>
          </cell>
        </row>
        <row r="83">
          <cell r="Y83">
            <v>9.4330318015112172E-6</v>
          </cell>
          <cell r="Z83">
            <v>513</v>
          </cell>
          <cell r="AA83">
            <v>1.7432841328305599E-4</v>
          </cell>
          <cell r="AB83">
            <v>1.202195673514895E-3</v>
          </cell>
          <cell r="AC83">
            <v>3.3740174575132622E-5</v>
          </cell>
        </row>
        <row r="84">
          <cell r="Y84">
            <v>2.1989171046834486E-2</v>
          </cell>
          <cell r="Z84">
            <v>520</v>
          </cell>
          <cell r="AA84">
            <v>0.40637383384950021</v>
          </cell>
          <cell r="AB84">
            <v>0</v>
          </cell>
          <cell r="AC84">
            <v>7.8651115091522145E-2</v>
          </cell>
        </row>
        <row r="85">
          <cell r="Y85">
            <v>6.8122666972948427E-4</v>
          </cell>
          <cell r="Z85">
            <v>521</v>
          </cell>
          <cell r="AA85">
            <v>1.2589501118931451E-2</v>
          </cell>
          <cell r="AB85">
            <v>0</v>
          </cell>
          <cell r="AC85">
            <v>2.4366192381782017E-3</v>
          </cell>
        </row>
        <row r="86">
          <cell r="Y86">
            <v>3.6517549645538661E-3</v>
          </cell>
          <cell r="Z86">
            <v>522</v>
          </cell>
          <cell r="AA86">
            <v>6.748674891218015E-2</v>
          </cell>
          <cell r="AB86">
            <v>0</v>
          </cell>
          <cell r="AC86">
            <v>1.3061638357872992E-2</v>
          </cell>
        </row>
        <row r="87">
          <cell r="Y87">
            <v>0</v>
          </cell>
          <cell r="Z87">
            <v>523</v>
          </cell>
          <cell r="AA87">
            <v>0</v>
          </cell>
          <cell r="AB87">
            <v>0</v>
          </cell>
          <cell r="AC87">
            <v>0</v>
          </cell>
        </row>
        <row r="88">
          <cell r="Y88">
            <v>1.1949671462675741E-3</v>
          </cell>
          <cell r="Z88">
            <v>524</v>
          </cell>
          <cell r="AA88">
            <v>2.2083751111793594E-2</v>
          </cell>
          <cell r="AB88">
            <v>0</v>
          </cell>
          <cell r="AC88">
            <v>4.2741719708987713E-3</v>
          </cell>
        </row>
        <row r="89">
          <cell r="Y89">
            <v>1.2902366177907149E-2</v>
          </cell>
          <cell r="Z89">
            <v>525</v>
          </cell>
          <cell r="AA89">
            <v>0.23844391397378525</v>
          </cell>
          <cell r="AB89">
            <v>0</v>
          </cell>
          <cell r="AC89">
            <v>4.614932891513545E-2</v>
          </cell>
        </row>
        <row r="90">
          <cell r="Y90">
            <v>2.0893346085866021E-3</v>
          </cell>
          <cell r="Z90">
            <v>526</v>
          </cell>
          <cell r="AA90">
            <v>3.8612229323124483E-2</v>
          </cell>
          <cell r="AB90">
            <v>0</v>
          </cell>
          <cell r="AC90">
            <v>7.4731556007565638E-3</v>
          </cell>
        </row>
        <row r="91">
          <cell r="Y91">
            <v>0</v>
          </cell>
          <cell r="Z91">
            <v>527</v>
          </cell>
          <cell r="AA91">
            <v>0</v>
          </cell>
          <cell r="AB91">
            <v>0</v>
          </cell>
          <cell r="AC91">
            <v>0</v>
          </cell>
        </row>
        <row r="92">
          <cell r="Y92">
            <v>1.0132359808514119E-3</v>
          </cell>
          <cell r="Z92">
            <v>540</v>
          </cell>
          <cell r="AA92">
            <v>1.8725243860073668E-2</v>
          </cell>
          <cell r="AB92">
            <v>0</v>
          </cell>
          <cell r="AC92">
            <v>3.624153888069739E-3</v>
          </cell>
        </row>
        <row r="93">
          <cell r="Y93">
            <v>0.22546793437836232</v>
          </cell>
          <cell r="Z93">
            <v>0</v>
          </cell>
          <cell r="AA93" t="str">
            <v>UCC 300</v>
          </cell>
          <cell r="AB93">
            <v>0</v>
          </cell>
          <cell r="AC93">
            <v>0</v>
          </cell>
        </row>
        <row r="94">
          <cell r="Y94">
            <v>0.20665666087935833</v>
          </cell>
          <cell r="Z94">
            <v>601</v>
          </cell>
          <cell r="AA94">
            <v>0.45</v>
          </cell>
          <cell r="AB94">
            <v>0</v>
          </cell>
          <cell r="AC94">
            <v>0.73917187622186131</v>
          </cell>
        </row>
        <row r="95">
          <cell r="Y95">
            <v>2.3298697156248901E-3</v>
          </cell>
          <cell r="Z95">
            <v>602</v>
          </cell>
          <cell r="AA95">
            <v>0</v>
          </cell>
          <cell r="AB95">
            <v>0</v>
          </cell>
          <cell r="AC95">
            <v>8.3335042854307609E-3</v>
          </cell>
        </row>
        <row r="96">
          <cell r="Y96">
            <v>1.395194772867029E-2</v>
          </cell>
          <cell r="Z96">
            <v>603</v>
          </cell>
          <cell r="AA96">
            <v>0</v>
          </cell>
          <cell r="AB96">
            <v>0</v>
          </cell>
          <cell r="AC96">
            <v>4.9903484047731678E-2</v>
          </cell>
        </row>
        <row r="97">
          <cell r="Y97">
            <v>2.529456054708821E-3</v>
          </cell>
          <cell r="Z97">
            <v>604</v>
          </cell>
          <cell r="AA97">
            <v>0</v>
          </cell>
          <cell r="AB97">
            <v>0</v>
          </cell>
          <cell r="AC97">
            <v>9.0473869548843532E-3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9CE2-A594-4D29-B0F8-E40819E0A634}">
  <sheetPr>
    <pageSetUpPr fitToPage="1"/>
  </sheetPr>
  <dimension ref="A1:K25"/>
  <sheetViews>
    <sheetView tabSelected="1" workbookViewId="0">
      <selection sqref="A1:I1"/>
    </sheetView>
  </sheetViews>
  <sheetFormatPr defaultColWidth="8.85546875" defaultRowHeight="15"/>
  <cols>
    <col min="1" max="1" width="5.85546875" style="254" customWidth="1"/>
    <col min="2" max="2" width="29.5703125" style="254" customWidth="1"/>
    <col min="3" max="3" width="8.7109375" style="264" customWidth="1"/>
    <col min="4" max="8" width="14.7109375" style="254" customWidth="1"/>
    <col min="9" max="9" width="12.7109375" style="254" customWidth="1"/>
    <col min="10" max="10" width="8.85546875" style="254"/>
    <col min="11" max="11" width="10.5703125" style="255" bestFit="1" customWidth="1"/>
    <col min="12" max="16384" width="8.85546875" style="254"/>
  </cols>
  <sheetData>
    <row r="1" spans="1:11">
      <c r="A1" s="351" t="s">
        <v>409</v>
      </c>
      <c r="B1" s="351"/>
      <c r="C1" s="351"/>
      <c r="D1" s="351"/>
      <c r="E1" s="351"/>
      <c r="F1" s="351"/>
      <c r="G1" s="351"/>
      <c r="H1" s="351"/>
      <c r="I1" s="351"/>
    </row>
    <row r="2" spans="1:11">
      <c r="A2" s="351" t="s">
        <v>408</v>
      </c>
      <c r="B2" s="351"/>
      <c r="C2" s="351"/>
      <c r="D2" s="351"/>
      <c r="E2" s="351"/>
      <c r="F2" s="351"/>
      <c r="G2" s="351"/>
      <c r="H2" s="351"/>
      <c r="I2" s="351"/>
    </row>
    <row r="3" spans="1:11">
      <c r="A3" s="351" t="s">
        <v>410</v>
      </c>
      <c r="B3" s="351"/>
      <c r="C3" s="351"/>
      <c r="D3" s="351"/>
      <c r="E3" s="351"/>
      <c r="F3" s="351"/>
      <c r="G3" s="351"/>
      <c r="H3" s="351"/>
      <c r="I3" s="351"/>
    </row>
    <row r="4" spans="1:11">
      <c r="A4" s="351" t="s">
        <v>363</v>
      </c>
      <c r="B4" s="351"/>
      <c r="C4" s="351"/>
      <c r="D4" s="351"/>
      <c r="E4" s="351"/>
      <c r="F4" s="351"/>
      <c r="G4" s="351"/>
      <c r="H4" s="351"/>
      <c r="I4" s="351"/>
    </row>
    <row r="6" spans="1:11" s="256" customFormat="1" ht="48">
      <c r="A6" s="350" t="s">
        <v>295</v>
      </c>
      <c r="B6" s="350" t="s">
        <v>330</v>
      </c>
      <c r="C6" s="350" t="s">
        <v>331</v>
      </c>
      <c r="D6" s="350" t="s">
        <v>332</v>
      </c>
      <c r="E6" s="350" t="s">
        <v>333</v>
      </c>
      <c r="F6" s="350" t="s">
        <v>334</v>
      </c>
      <c r="G6" s="350" t="s">
        <v>335</v>
      </c>
      <c r="H6" s="350" t="s">
        <v>336</v>
      </c>
      <c r="I6" s="350" t="s">
        <v>337</v>
      </c>
      <c r="K6" s="257"/>
    </row>
    <row r="7" spans="1:11" s="256" customFormat="1">
      <c r="A7" s="258"/>
      <c r="B7" s="258"/>
      <c r="C7" s="259"/>
      <c r="D7" s="259"/>
      <c r="E7" s="259"/>
      <c r="F7" s="259"/>
      <c r="G7" s="259"/>
      <c r="H7" s="259"/>
      <c r="I7" s="259"/>
      <c r="K7" s="257"/>
    </row>
    <row r="8" spans="1:11">
      <c r="B8" s="260" t="s">
        <v>338</v>
      </c>
      <c r="C8" s="261"/>
      <c r="D8" s="262" t="s">
        <v>302</v>
      </c>
      <c r="E8" s="263" t="s">
        <v>303</v>
      </c>
      <c r="F8" s="263" t="s">
        <v>339</v>
      </c>
      <c r="G8" s="263" t="s">
        <v>305</v>
      </c>
      <c r="H8" s="263" t="s">
        <v>340</v>
      </c>
      <c r="I8" s="263" t="s">
        <v>341</v>
      </c>
    </row>
    <row r="9" spans="1:11">
      <c r="A9" s="264">
        <v>1</v>
      </c>
      <c r="B9" s="254" t="s">
        <v>316</v>
      </c>
      <c r="C9" s="265"/>
      <c r="D9" s="266">
        <f>-'A-Gain Loss-revised'!G27</f>
        <v>-1798.0255572550777</v>
      </c>
      <c r="E9" s="266">
        <f>-'A-Gain Loss-revised'!E28</f>
        <v>-9180148.2028124891</v>
      </c>
      <c r="F9" s="266">
        <f>-'A-Gain Loss-revised'!I28</f>
        <v>-24995104.454130597</v>
      </c>
      <c r="G9" s="266">
        <f ca="1">'A-Gain Loss-revised'!K64</f>
        <v>6758716.9650909035</v>
      </c>
      <c r="H9" s="266">
        <f ca="1">-'C - Deferred Tax'!D12</f>
        <v>839669.75346998405</v>
      </c>
      <c r="I9" s="266">
        <f ca="1">D9+E9+F9+G9+H9</f>
        <v>-26578663.963939451</v>
      </c>
    </row>
    <row r="10" spans="1:11">
      <c r="A10" s="264"/>
      <c r="C10" s="261"/>
      <c r="D10" s="255"/>
      <c r="E10" s="255"/>
      <c r="F10" s="255"/>
      <c r="G10" s="255"/>
      <c r="H10" s="255"/>
      <c r="I10" s="255"/>
    </row>
    <row r="11" spans="1:11">
      <c r="A11" s="264"/>
      <c r="B11" s="260" t="s">
        <v>342</v>
      </c>
      <c r="C11" s="262" t="s">
        <v>343</v>
      </c>
      <c r="D11" s="262" t="s">
        <v>344</v>
      </c>
      <c r="E11" s="262" t="s">
        <v>345</v>
      </c>
      <c r="F11" s="262" t="s">
        <v>346</v>
      </c>
      <c r="G11" s="262" t="s">
        <v>347</v>
      </c>
      <c r="H11" s="262" t="s">
        <v>348</v>
      </c>
      <c r="I11" s="262" t="s">
        <v>349</v>
      </c>
    </row>
    <row r="12" spans="1:11">
      <c r="A12" s="264">
        <f>A9+1</f>
        <v>2</v>
      </c>
      <c r="B12" s="254" t="s">
        <v>350</v>
      </c>
      <c r="C12" s="318">
        <v>2.06E-2</v>
      </c>
      <c r="D12" s="255"/>
      <c r="E12" s="255">
        <f>$C12*E$9</f>
        <v>-189111.05297793727</v>
      </c>
      <c r="F12" s="255">
        <f>$C12*F$9</f>
        <v>-514899.15175509034</v>
      </c>
      <c r="G12" s="255">
        <f ca="1">$C12*G$9</f>
        <v>139229.56948087263</v>
      </c>
      <c r="H12" s="255"/>
      <c r="I12" s="255">
        <f ca="1">D12+E12+F12+G12+H12</f>
        <v>-564780.63525215501</v>
      </c>
    </row>
    <row r="13" spans="1:11">
      <c r="A13" s="264">
        <f>A12+1</f>
        <v>3</v>
      </c>
      <c r="B13" s="254" t="s">
        <v>351</v>
      </c>
      <c r="C13" s="318">
        <v>1.1428839363970036E-2</v>
      </c>
      <c r="D13" s="255">
        <f>$C13*D$9</f>
        <v>-20.549345266180993</v>
      </c>
      <c r="E13" s="255"/>
      <c r="F13" s="255">
        <f>$C13*F$9</f>
        <v>-285665.03369191056</v>
      </c>
      <c r="G13" s="255"/>
      <c r="H13" s="255"/>
      <c r="I13" s="255">
        <f>D13+E13+F13+G13+H13</f>
        <v>-285685.58303717675</v>
      </c>
    </row>
    <row r="14" spans="1:11">
      <c r="A14" s="264">
        <f>A13+1</f>
        <v>4</v>
      </c>
      <c r="B14" s="254" t="s">
        <v>352</v>
      </c>
      <c r="C14" s="318">
        <f>'D - Pre-Tax ROR_Tax Reform'!$M$12</f>
        <v>9.9824401368301036E-2</v>
      </c>
      <c r="D14" s="255">
        <f>$C14*D$9</f>
        <v>-179.48682489789402</v>
      </c>
      <c r="E14" s="255"/>
      <c r="F14" s="255">
        <f>$C14*F$9</f>
        <v>-2495121.3392717419</v>
      </c>
      <c r="G14" s="255">
        <f ca="1">$C14*G$9</f>
        <v>674684.87505797984</v>
      </c>
      <c r="H14" s="255">
        <f ca="1">$C14*H$9</f>
        <v>83819.530487210068</v>
      </c>
      <c r="I14" s="255">
        <f ca="1">D14+E14+F14+G14+H14</f>
        <v>-1736796.42055145</v>
      </c>
    </row>
    <row r="15" spans="1:11">
      <c r="A15" s="264">
        <f>A14+1</f>
        <v>5</v>
      </c>
      <c r="B15" s="254" t="s">
        <v>353</v>
      </c>
      <c r="C15" s="267"/>
      <c r="D15" s="268">
        <f t="shared" ref="D15:I15" si="0">D12+D13+D14</f>
        <v>-200.03617016407503</v>
      </c>
      <c r="E15" s="268">
        <f t="shared" si="0"/>
        <v>-189111.05297793727</v>
      </c>
      <c r="F15" s="268">
        <f>F12+F13+F14</f>
        <v>-3295685.5247187428</v>
      </c>
      <c r="G15" s="268">
        <f t="shared" ca="1" si="0"/>
        <v>813914.44453885243</v>
      </c>
      <c r="H15" s="268">
        <f t="shared" ca="1" si="0"/>
        <v>83819.530487210068</v>
      </c>
      <c r="I15" s="268">
        <f t="shared" ca="1" si="0"/>
        <v>-2587262.6388407815</v>
      </c>
    </row>
    <row r="16" spans="1:11">
      <c r="A16" s="264"/>
    </row>
    <row r="17" spans="1:11">
      <c r="A17" s="264"/>
      <c r="C17" s="262"/>
      <c r="I17" s="262" t="s">
        <v>354</v>
      </c>
    </row>
    <row r="18" spans="1:11">
      <c r="A18" s="264">
        <f>A15+1</f>
        <v>6</v>
      </c>
      <c r="B18" s="254" t="s">
        <v>317</v>
      </c>
      <c r="C18" s="261">
        <v>1.3369993890066658E-2</v>
      </c>
      <c r="I18" s="269">
        <f ca="1">I15*C18</f>
        <v>-34591.685673298984</v>
      </c>
    </row>
    <row r="19" spans="1:11">
      <c r="A19" s="264"/>
    </row>
    <row r="20" spans="1:11" ht="15.75" thickBot="1">
      <c r="A20" s="264">
        <f>A18+1</f>
        <v>7</v>
      </c>
      <c r="B20" s="270" t="s">
        <v>355</v>
      </c>
      <c r="I20" s="271">
        <f ca="1">I15+I18</f>
        <v>-2621854.3245140803</v>
      </c>
    </row>
    <row r="21" spans="1:11" ht="15.75" thickTop="1">
      <c r="B21" s="270"/>
      <c r="I21" s="272"/>
    </row>
    <row r="22" spans="1:11">
      <c r="A22" s="273" t="s">
        <v>356</v>
      </c>
      <c r="B22" s="273"/>
      <c r="C22" s="274"/>
      <c r="D22" s="273"/>
      <c r="E22" s="273"/>
      <c r="F22" s="273"/>
      <c r="G22" s="273"/>
      <c r="H22" s="273"/>
      <c r="I22" s="273"/>
    </row>
    <row r="23" spans="1:11">
      <c r="A23" s="275" t="s">
        <v>357</v>
      </c>
      <c r="B23" s="352" t="s">
        <v>358</v>
      </c>
      <c r="C23" s="352"/>
      <c r="D23" s="352"/>
      <c r="E23" s="352"/>
      <c r="F23" s="352"/>
      <c r="G23" s="352"/>
      <c r="H23" s="352"/>
      <c r="I23" s="352"/>
    </row>
    <row r="24" spans="1:11">
      <c r="A24" s="276" t="s">
        <v>359</v>
      </c>
      <c r="B24" s="352" t="s">
        <v>360</v>
      </c>
      <c r="C24" s="353"/>
      <c r="D24" s="353"/>
      <c r="E24" s="353"/>
      <c r="F24" s="353"/>
      <c r="G24" s="353"/>
      <c r="H24" s="353"/>
      <c r="I24" s="353"/>
    </row>
    <row r="25" spans="1:11" s="277" customFormat="1">
      <c r="A25" s="275" t="s">
        <v>361</v>
      </c>
      <c r="B25" s="352" t="s">
        <v>362</v>
      </c>
      <c r="C25" s="352"/>
      <c r="D25" s="352"/>
      <c r="E25" s="352"/>
      <c r="F25" s="352"/>
      <c r="G25" s="352"/>
      <c r="H25" s="352"/>
      <c r="I25" s="352"/>
      <c r="K25" s="278"/>
    </row>
  </sheetData>
  <mergeCells count="7">
    <mergeCell ref="A1:I1"/>
    <mergeCell ref="B23:I23"/>
    <mergeCell ref="B24:I24"/>
    <mergeCell ref="B25:I25"/>
    <mergeCell ref="A2:I2"/>
    <mergeCell ref="A3:I3"/>
    <mergeCell ref="A4:I4"/>
  </mergeCells>
  <pageMargins left="0.7" right="0.7" top="0.75" bottom="0.75" header="0.3" footer="0.3"/>
  <pageSetup scale="93" orientation="landscape" r:id="rId1"/>
  <headerFooter>
    <oddHeader>&amp;LS851-Line306-Sale_DR_CalAdvocates_001-Q01Atch01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B35"/>
  <sheetViews>
    <sheetView tabSelected="1" workbookViewId="0">
      <selection sqref="A1:I1"/>
    </sheetView>
  </sheetViews>
  <sheetFormatPr defaultColWidth="9.140625" defaultRowHeight="12.75"/>
  <cols>
    <col min="1" max="1" width="10.85546875" style="97" customWidth="1"/>
    <col min="2" max="2" width="9.140625" style="97"/>
    <col min="3" max="3" width="0.85546875" style="97" customWidth="1"/>
    <col min="4" max="16384" width="9.140625" style="97"/>
  </cols>
  <sheetData>
    <row r="1" spans="1:54">
      <c r="A1" s="96" t="s">
        <v>248</v>
      </c>
      <c r="D1" s="97" t="s">
        <v>249</v>
      </c>
    </row>
    <row r="2" spans="1:54">
      <c r="A2" s="98" t="s">
        <v>195</v>
      </c>
      <c r="B2" s="99" t="s">
        <v>250</v>
      </c>
      <c r="C2" s="99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97">
        <v>24</v>
      </c>
      <c r="AB2" s="97">
        <v>25</v>
      </c>
      <c r="AC2" s="97">
        <v>26</v>
      </c>
      <c r="AD2" s="97">
        <v>27</v>
      </c>
      <c r="AE2" s="97">
        <v>28</v>
      </c>
      <c r="AF2" s="97">
        <v>29</v>
      </c>
      <c r="AG2" s="97">
        <v>30</v>
      </c>
      <c r="AH2" s="97">
        <v>31</v>
      </c>
      <c r="AI2" s="97">
        <v>32</v>
      </c>
      <c r="AJ2" s="97">
        <v>33</v>
      </c>
      <c r="AK2" s="97">
        <v>34</v>
      </c>
      <c r="AL2" s="97">
        <v>35</v>
      </c>
      <c r="AM2" s="97">
        <v>36</v>
      </c>
      <c r="AN2" s="97">
        <v>37</v>
      </c>
      <c r="AO2" s="97">
        <v>38</v>
      </c>
      <c r="AP2" s="97">
        <v>39</v>
      </c>
      <c r="AQ2" s="97">
        <v>40</v>
      </c>
      <c r="AR2" s="99" t="s">
        <v>208</v>
      </c>
    </row>
    <row r="3" spans="1:54">
      <c r="A3" s="97" t="s">
        <v>251</v>
      </c>
      <c r="B3" s="97">
        <v>5</v>
      </c>
      <c r="D3" s="100">
        <v>0.2</v>
      </c>
      <c r="E3" s="100">
        <v>0.32</v>
      </c>
      <c r="F3" s="100">
        <v>0.192</v>
      </c>
      <c r="G3" s="100">
        <v>0.1152</v>
      </c>
      <c r="H3" s="100">
        <v>0.1152</v>
      </c>
      <c r="I3" s="100">
        <v>5.7599999999999998E-2</v>
      </c>
      <c r="AR3" s="100">
        <f>SUM(D3:AQ3)</f>
        <v>0.99999999999999989</v>
      </c>
    </row>
    <row r="4" spans="1:54">
      <c r="A4" s="97" t="s">
        <v>251</v>
      </c>
      <c r="B4" s="97">
        <v>7</v>
      </c>
      <c r="D4" s="100">
        <v>0.1429</v>
      </c>
      <c r="E4" s="100">
        <v>0.24490000000000001</v>
      </c>
      <c r="F4" s="100">
        <v>0.1749</v>
      </c>
      <c r="G4" s="100">
        <v>0.1249</v>
      </c>
      <c r="H4" s="100">
        <v>8.9300000000000004E-2</v>
      </c>
      <c r="I4" s="100">
        <v>8.9200000000000002E-2</v>
      </c>
      <c r="J4" s="100">
        <v>8.9300000000000004E-2</v>
      </c>
      <c r="K4" s="100">
        <v>4.4600000000000001E-2</v>
      </c>
      <c r="AR4" s="100">
        <f t="shared" ref="AR4:AR17" si="0">SUM(D4:AQ4)</f>
        <v>1.0000000000000002</v>
      </c>
    </row>
    <row r="5" spans="1:54">
      <c r="A5" s="97" t="s">
        <v>252</v>
      </c>
      <c r="B5" s="97">
        <v>15</v>
      </c>
      <c r="D5" s="100">
        <v>0.05</v>
      </c>
      <c r="E5" s="100">
        <v>9.5000000000000001E-2</v>
      </c>
      <c r="F5" s="100">
        <v>8.5500000000000007E-2</v>
      </c>
      <c r="G5" s="100">
        <v>7.6999999999999999E-2</v>
      </c>
      <c r="H5" s="100">
        <v>6.93E-2</v>
      </c>
      <c r="I5" s="100">
        <v>6.2300000000000001E-2</v>
      </c>
      <c r="J5" s="100">
        <v>5.8999999999999997E-2</v>
      </c>
      <c r="K5" s="100">
        <v>5.8999999999999997E-2</v>
      </c>
      <c r="L5" s="100">
        <v>5.91E-2</v>
      </c>
      <c r="M5" s="100">
        <v>5.8999999999999997E-2</v>
      </c>
      <c r="N5" s="100">
        <v>5.91E-2</v>
      </c>
      <c r="O5" s="100">
        <v>5.8999999999999997E-2</v>
      </c>
      <c r="P5" s="100">
        <v>5.91E-2</v>
      </c>
      <c r="Q5" s="100">
        <v>5.8999999999999997E-2</v>
      </c>
      <c r="R5" s="100">
        <v>5.91E-2</v>
      </c>
      <c r="S5" s="100">
        <v>2.9499999999999998E-2</v>
      </c>
      <c r="AR5" s="100">
        <f t="shared" si="0"/>
        <v>1.0000000000000002</v>
      </c>
    </row>
    <row r="6" spans="1:54">
      <c r="A6" s="97" t="s">
        <v>252</v>
      </c>
      <c r="B6" s="97">
        <v>20</v>
      </c>
      <c r="D6" s="100">
        <v>3.7499999999999999E-2</v>
      </c>
      <c r="E6" s="100">
        <v>7.2190000000000004E-2</v>
      </c>
      <c r="F6" s="100">
        <v>6.6769999999999996E-2</v>
      </c>
      <c r="G6" s="100">
        <v>6.1769999999999999E-2</v>
      </c>
      <c r="H6" s="100">
        <v>5.713E-2</v>
      </c>
      <c r="I6" s="100">
        <v>5.2850000000000001E-2</v>
      </c>
      <c r="J6" s="100">
        <v>4.888E-2</v>
      </c>
      <c r="K6" s="100">
        <v>4.5220000000000003E-2</v>
      </c>
      <c r="L6" s="100">
        <v>4.462E-2</v>
      </c>
      <c r="M6" s="100">
        <v>4.4609999999999997E-2</v>
      </c>
      <c r="N6" s="100">
        <v>4.462E-2</v>
      </c>
      <c r="O6" s="100">
        <v>4.4609999999999997E-2</v>
      </c>
      <c r="P6" s="100">
        <v>4.462E-2</v>
      </c>
      <c r="Q6" s="100">
        <v>4.4609999999999997E-2</v>
      </c>
      <c r="R6" s="100">
        <v>4.462E-2</v>
      </c>
      <c r="S6" s="100">
        <v>4.4609999999999997E-2</v>
      </c>
      <c r="T6" s="100">
        <v>4.462E-2</v>
      </c>
      <c r="U6" s="100">
        <v>4.4609999999999997E-2</v>
      </c>
      <c r="V6" s="100">
        <v>4.462E-2</v>
      </c>
      <c r="W6" s="100">
        <v>4.4609999999999997E-2</v>
      </c>
      <c r="X6" s="100">
        <v>2.231E-2</v>
      </c>
      <c r="AR6" s="100">
        <f t="shared" si="0"/>
        <v>1.0000000000000002</v>
      </c>
    </row>
    <row r="7" spans="1:54">
      <c r="A7" s="97" t="s">
        <v>253</v>
      </c>
      <c r="B7" s="97">
        <v>39</v>
      </c>
      <c r="D7" s="100">
        <v>1.1769999999999999E-2</v>
      </c>
      <c r="E7" s="100">
        <v>2.564E-2</v>
      </c>
      <c r="F7" s="100">
        <v>2.564E-2</v>
      </c>
      <c r="G7" s="100">
        <v>2.564E-2</v>
      </c>
      <c r="H7" s="100">
        <v>2.564E-2</v>
      </c>
      <c r="I7" s="100">
        <v>2.564E-2</v>
      </c>
      <c r="J7" s="100">
        <v>2.564E-2</v>
      </c>
      <c r="K7" s="100">
        <v>2.564E-2</v>
      </c>
      <c r="L7" s="100">
        <v>2.564E-2</v>
      </c>
      <c r="M7" s="100">
        <v>2.564E-2</v>
      </c>
      <c r="N7" s="100">
        <v>2.564E-2</v>
      </c>
      <c r="O7" s="100">
        <v>2.564E-2</v>
      </c>
      <c r="P7" s="100">
        <v>2.564E-2</v>
      </c>
      <c r="Q7" s="100">
        <v>2.564E-2</v>
      </c>
      <c r="R7" s="100">
        <v>2.564E-2</v>
      </c>
      <c r="S7" s="100">
        <v>2.564E-2</v>
      </c>
      <c r="T7" s="100">
        <v>2.564E-2</v>
      </c>
      <c r="U7" s="100">
        <v>2.564E-2</v>
      </c>
      <c r="V7" s="100">
        <v>2.564E-2</v>
      </c>
      <c r="W7" s="100">
        <v>2.564E-2</v>
      </c>
      <c r="X7" s="100">
        <v>2.564E-2</v>
      </c>
      <c r="Y7" s="100">
        <v>2.564E-2</v>
      </c>
      <c r="Z7" s="100">
        <v>2.564E-2</v>
      </c>
      <c r="AA7" s="100">
        <v>2.564E-2</v>
      </c>
      <c r="AB7" s="100">
        <v>2.564E-2</v>
      </c>
      <c r="AC7" s="100">
        <v>2.564E-2</v>
      </c>
      <c r="AD7" s="100">
        <v>2.564E-2</v>
      </c>
      <c r="AE7" s="100">
        <v>2.564E-2</v>
      </c>
      <c r="AF7" s="100">
        <v>2.564E-2</v>
      </c>
      <c r="AG7" s="100">
        <v>2.564E-2</v>
      </c>
      <c r="AH7" s="100">
        <v>2.564E-2</v>
      </c>
      <c r="AI7" s="100">
        <v>2.564E-2</v>
      </c>
      <c r="AJ7" s="100">
        <v>2.564E-2</v>
      </c>
      <c r="AK7" s="100">
        <v>2.564E-2</v>
      </c>
      <c r="AL7" s="100">
        <v>2.564E-2</v>
      </c>
      <c r="AM7" s="100">
        <v>2.564E-2</v>
      </c>
      <c r="AN7" s="100">
        <v>2.564E-2</v>
      </c>
      <c r="AO7" s="100">
        <v>2.564E-2</v>
      </c>
      <c r="AP7" s="100">
        <v>2.564E-2</v>
      </c>
      <c r="AQ7" s="100">
        <v>1.391E-2</v>
      </c>
      <c r="AR7" s="100">
        <f t="shared" si="0"/>
        <v>0.99999999999999989</v>
      </c>
    </row>
    <row r="8" spans="1:54">
      <c r="A8" s="98" t="s">
        <v>254</v>
      </c>
      <c r="AR8" s="100"/>
    </row>
    <row r="9" spans="1:54">
      <c r="A9" s="97" t="s">
        <v>255</v>
      </c>
      <c r="B9" s="97">
        <v>6</v>
      </c>
      <c r="D9" s="100">
        <v>0.16669999999999999</v>
      </c>
      <c r="E9" s="100">
        <v>0.27773889000000002</v>
      </c>
      <c r="F9" s="100">
        <v>0.20000199959999998</v>
      </c>
      <c r="G9" s="100">
        <v>0.15555711080000001</v>
      </c>
      <c r="H9" s="100">
        <v>0.11112111097775998</v>
      </c>
      <c r="I9" s="100">
        <v>6.6660666466680008E-2</v>
      </c>
      <c r="J9" s="100">
        <v>2.2220222155559993E-2</v>
      </c>
      <c r="AR9" s="100">
        <f t="shared" si="0"/>
        <v>1</v>
      </c>
    </row>
    <row r="10" spans="1:54">
      <c r="A10" s="97" t="s">
        <v>255</v>
      </c>
      <c r="B10" s="97">
        <v>9</v>
      </c>
      <c r="D10" s="100">
        <v>0.1111111111111111</v>
      </c>
      <c r="E10" s="100">
        <v>0.17558222222222222</v>
      </c>
      <c r="F10" s="100">
        <v>0.16719908266666667</v>
      </c>
      <c r="G10" s="100">
        <v>0.14488234203520001</v>
      </c>
      <c r="H10" s="100">
        <v>0.12261443394444288</v>
      </c>
      <c r="I10" s="100">
        <v>0.10029989088732857</v>
      </c>
      <c r="J10" s="100">
        <v>7.8011026245699999E-2</v>
      </c>
      <c r="K10" s="100">
        <v>5.5726619376999756E-2</v>
      </c>
      <c r="L10" s="100">
        <v>3.3429953632746617E-2</v>
      </c>
      <c r="M10" s="100">
        <v>1.1143317877582201E-2</v>
      </c>
      <c r="AR10" s="100">
        <f t="shared" si="0"/>
        <v>1</v>
      </c>
    </row>
    <row r="11" spans="1:54">
      <c r="A11" s="97" t="s">
        <v>255</v>
      </c>
      <c r="B11" s="97">
        <v>12</v>
      </c>
      <c r="D11" s="100">
        <v>8.3299999999999999E-2</v>
      </c>
      <c r="E11" s="100">
        <v>0.15281388999999998</v>
      </c>
      <c r="F11" s="100">
        <v>0.13261062869599999</v>
      </c>
      <c r="G11" s="100">
        <v>0.11994234144776</v>
      </c>
      <c r="H11" s="100">
        <v>0.10732882605582476</v>
      </c>
      <c r="I11" s="100">
        <v>9.4698611154817314E-2</v>
      </c>
      <c r="J11" s="100">
        <v>8.2058802911877102E-2</v>
      </c>
      <c r="K11" s="100">
        <v>6.944665255862506E-2</v>
      </c>
      <c r="L11" s="100">
        <v>5.6808088983034445E-2</v>
      </c>
      <c r="M11" s="100">
        <v>4.4184069209026802E-2</v>
      </c>
      <c r="N11" s="100">
        <v>3.1562574238973941E-2</v>
      </c>
      <c r="O11" s="100">
        <v>1.8934136058045385E-2</v>
      </c>
      <c r="P11" s="100">
        <v>6.3113786860151261E-3</v>
      </c>
      <c r="AR11" s="100">
        <f t="shared" si="0"/>
        <v>1</v>
      </c>
    </row>
    <row r="12" spans="1:54">
      <c r="A12" s="97" t="s">
        <v>255</v>
      </c>
      <c r="B12" s="97">
        <v>22</v>
      </c>
      <c r="D12" s="100">
        <v>4.5499999999999999E-2</v>
      </c>
      <c r="E12" s="100">
        <v>8.6764049999999995E-2</v>
      </c>
      <c r="F12" s="100">
        <v>8.0699443349999997E-2</v>
      </c>
      <c r="G12" s="100">
        <v>7.6736059398375009E-2</v>
      </c>
      <c r="H12" s="100">
        <v>7.2805795843291554E-2</v>
      </c>
      <c r="I12" s="100">
        <v>6.8849422352100023E-2</v>
      </c>
      <c r="J12" s="100">
        <v>6.4939285158221866E-2</v>
      </c>
      <c r="K12" s="100">
        <v>6.0998789806049204E-2</v>
      </c>
      <c r="L12" s="100">
        <v>5.7064952162453941E-2</v>
      </c>
      <c r="M12" s="100">
        <v>5.3141495425886268E-2</v>
      </c>
      <c r="N12" s="100">
        <v>4.9176854491885719E-2</v>
      </c>
      <c r="O12" s="100">
        <v>4.5246819166274321E-2</v>
      </c>
      <c r="P12" s="100">
        <v>4.1330172901972231E-2</v>
      </c>
      <c r="Q12" s="100">
        <v>3.7381903389263088E-2</v>
      </c>
      <c r="R12" s="100">
        <v>3.3450704380732221E-2</v>
      </c>
      <c r="S12" s="100">
        <v>2.9514300709467142E-2</v>
      </c>
      <c r="T12" s="100">
        <v>2.5574907123406491E-2</v>
      </c>
      <c r="U12" s="100">
        <v>2.1644133550493778E-2</v>
      </c>
      <c r="V12" s="100">
        <v>1.7705127884445802E-2</v>
      </c>
      <c r="W12" s="100">
        <v>1.3770655021235624E-2</v>
      </c>
      <c r="X12" s="100">
        <v>9.8369690525980883E-3</v>
      </c>
      <c r="Y12" s="100">
        <v>5.9011191238857851E-3</v>
      </c>
      <c r="Z12" s="100">
        <v>1.967039707961929E-3</v>
      </c>
      <c r="AR12" s="100"/>
    </row>
    <row r="13" spans="1:54">
      <c r="A13" s="97" t="s">
        <v>255</v>
      </c>
      <c r="B13" s="97">
        <v>30</v>
      </c>
      <c r="D13" s="100">
        <v>3.3300000000000003E-2</v>
      </c>
      <c r="E13" s="100">
        <v>6.4478889999999997E-2</v>
      </c>
      <c r="F13" s="100">
        <v>6.1170591258E-2</v>
      </c>
      <c r="G13" s="100">
        <v>5.9041746415688406E-2</v>
      </c>
      <c r="H13" s="100">
        <v>5.6852037748122863E-2</v>
      </c>
      <c r="I13" s="100">
        <v>5.4676817787195436E-2</v>
      </c>
      <c r="J13" s="100">
        <v>5.2565625476413878E-2</v>
      </c>
      <c r="K13" s="100">
        <v>5.0421806171269692E-2</v>
      </c>
      <c r="L13" s="100">
        <v>4.8293610485695665E-2</v>
      </c>
      <c r="M13" s="100">
        <v>4.6104860069596139E-2</v>
      </c>
      <c r="N13" s="100">
        <v>4.399774335668568E-2</v>
      </c>
      <c r="O13" s="100">
        <v>4.1836886445054906E-2</v>
      </c>
      <c r="P13" s="100">
        <v>3.969408694059344E-2</v>
      </c>
      <c r="Q13" s="100">
        <v>3.753705216733387E-2</v>
      </c>
      <c r="R13" s="100">
        <v>3.5405225656467587E-2</v>
      </c>
      <c r="S13" s="100">
        <v>3.3256847724649978E-2</v>
      </c>
      <c r="T13" s="100">
        <v>3.1112099609113274E-2</v>
      </c>
      <c r="U13" s="100">
        <v>2.8973011216422841E-2</v>
      </c>
      <c r="V13" s="100">
        <v>2.6811468991663905E-2</v>
      </c>
      <c r="W13" s="100">
        <v>2.46687939190612E-2</v>
      </c>
      <c r="X13" s="100">
        <v>2.2533418630184626E-2</v>
      </c>
      <c r="Y13" s="100">
        <v>2.0380802186849477E-2</v>
      </c>
      <c r="Z13" s="100">
        <v>1.8237492668452426E-2</v>
      </c>
      <c r="AA13" s="100">
        <v>1.6091345541693641E-2</v>
      </c>
      <c r="AB13" s="100">
        <v>1.3943568298314796E-2</v>
      </c>
      <c r="AC13" s="100">
        <v>1.180049072956158E-2</v>
      </c>
      <c r="AD13" s="100">
        <v>9.652924982129326E-3</v>
      </c>
      <c r="AE13" s="100">
        <v>7.5078305416561427E-3</v>
      </c>
      <c r="AF13" s="100">
        <v>5.3631651200710534E-3</v>
      </c>
      <c r="AG13" s="100">
        <v>3.2173198965437045E-3</v>
      </c>
      <c r="AH13" s="100">
        <v>1.0724399655145682E-3</v>
      </c>
      <c r="AR13" s="100">
        <f t="shared" si="0"/>
        <v>1.0000000000000002</v>
      </c>
    </row>
    <row r="14" spans="1:54">
      <c r="A14" s="97" t="s">
        <v>255</v>
      </c>
      <c r="B14" s="97">
        <v>50</v>
      </c>
      <c r="D14" s="100">
        <v>0.02</v>
      </c>
      <c r="E14" s="100">
        <v>3.9199999999999999E-2</v>
      </c>
      <c r="F14" s="100">
        <v>3.8008319999999998E-2</v>
      </c>
      <c r="G14" s="100">
        <v>3.7195017215999999E-2</v>
      </c>
      <c r="H14" s="100">
        <v>3.6441619503206395E-2</v>
      </c>
      <c r="I14" s="100">
        <v>3.5653666861074122E-2</v>
      </c>
      <c r="J14" s="100">
        <v>3.4914060562467659E-2</v>
      </c>
      <c r="K14" s="100">
        <v>3.4060570481990605E-2</v>
      </c>
      <c r="L14" s="100">
        <v>3.3328230287262013E-2</v>
      </c>
      <c r="M14" s="100">
        <v>3.255545006064476E-2</v>
      </c>
      <c r="N14" s="100">
        <v>3.1746595734318483E-2</v>
      </c>
      <c r="O14" s="100">
        <v>3.0968685583075972E-2</v>
      </c>
      <c r="P14" s="100">
        <v>3.0153945855723972E-2</v>
      </c>
      <c r="Q14" s="100">
        <v>2.9363662184634848E-2</v>
      </c>
      <c r="R14" s="100">
        <v>2.8590662363189741E-2</v>
      </c>
      <c r="S14" s="100">
        <v>2.7828509329191346E-2</v>
      </c>
      <c r="T14" s="100">
        <v>2.7023493523917492E-2</v>
      </c>
      <c r="U14" s="100">
        <v>2.627211560629155E-2</v>
      </c>
      <c r="V14" s="100">
        <v>2.5473715072366558E-2</v>
      </c>
      <c r="W14" s="100">
        <v>2.4675133306140632E-2</v>
      </c>
      <c r="X14" s="100">
        <v>2.3910705700749994E-2</v>
      </c>
      <c r="Y14" s="100">
        <v>2.3132911154364652E-2</v>
      </c>
      <c r="Z14" s="100">
        <v>2.2340298627787785E-2</v>
      </c>
      <c r="AA14" s="100">
        <v>2.1562816695189217E-2</v>
      </c>
      <c r="AB14" s="100">
        <v>2.0763106498912963E-2</v>
      </c>
      <c r="AC14" s="100">
        <v>1.9968687767479038E-2</v>
      </c>
      <c r="AD14" s="100">
        <v>1.9197652769883181E-2</v>
      </c>
      <c r="AE14" s="100">
        <v>1.8414701967937579E-2</v>
      </c>
      <c r="AF14" s="100">
        <v>1.7637457115855567E-2</v>
      </c>
      <c r="AG14" s="100">
        <v>1.6838096885526534E-2</v>
      </c>
      <c r="AH14" s="100">
        <v>1.6068550349488009E-2</v>
      </c>
      <c r="AI14" s="100">
        <v>1.5279377191194606E-2</v>
      </c>
      <c r="AJ14" s="100">
        <v>1.4496798833773805E-2</v>
      </c>
      <c r="AK14" s="100">
        <v>1.3709021570318974E-2</v>
      </c>
      <c r="AL14" s="100">
        <v>1.2930450693432785E-2</v>
      </c>
      <c r="AM14" s="100">
        <v>1.2145835021504365E-2</v>
      </c>
      <c r="AN14" s="100">
        <v>1.1362545005876003E-2</v>
      </c>
      <c r="AO14" s="100">
        <v>1.0581321994929725E-2</v>
      </c>
      <c r="AP14" s="100">
        <v>9.7918985513338296E-3</v>
      </c>
      <c r="AQ14" s="100">
        <v>9.0093656380525449E-3</v>
      </c>
      <c r="AR14" s="100">
        <v>8.2294987011008389E-3</v>
      </c>
      <c r="AS14" s="100">
        <v>7.4433350694242473E-3</v>
      </c>
      <c r="AT14" s="100">
        <v>6.6605704482549533E-3</v>
      </c>
      <c r="AU14" s="100">
        <v>5.8767694954614882E-3</v>
      </c>
      <c r="AV14" s="100">
        <v>5.0923732027940531E-3</v>
      </c>
      <c r="AW14" s="100">
        <v>4.3096932926632373E-3</v>
      </c>
      <c r="AX14" s="100">
        <v>3.5253742410769856E-3</v>
      </c>
      <c r="AY14" s="100">
        <v>2.7419577430598777E-3</v>
      </c>
      <c r="AZ14" s="100">
        <v>1.9586979283423732E-3</v>
      </c>
      <c r="BA14" s="100">
        <v>1.1750072345509594E-3</v>
      </c>
      <c r="BB14" s="100">
        <v>3.91669078183653E-4</v>
      </c>
    </row>
    <row r="15" spans="1:54">
      <c r="A15" s="98" t="s">
        <v>256</v>
      </c>
      <c r="AR15" s="100"/>
    </row>
    <row r="16" spans="1:54">
      <c r="A16" s="97" t="s">
        <v>257</v>
      </c>
      <c r="B16" s="97">
        <v>46</v>
      </c>
      <c r="D16" s="100">
        <v>1.09E-2</v>
      </c>
      <c r="E16" s="100">
        <v>2.1700000000000001E-2</v>
      </c>
      <c r="F16" s="100">
        <v>2.1700000000000001E-2</v>
      </c>
      <c r="G16" s="100">
        <v>2.1700000000000001E-2</v>
      </c>
      <c r="H16" s="100">
        <v>2.1700000000000001E-2</v>
      </c>
      <c r="I16" s="100">
        <v>2.1700000000000001E-2</v>
      </c>
      <c r="J16" s="100">
        <v>2.1700000000000001E-2</v>
      </c>
      <c r="K16" s="100">
        <v>2.1700000000000001E-2</v>
      </c>
      <c r="L16" s="100">
        <v>2.1700000000000001E-2</v>
      </c>
      <c r="M16" s="100">
        <v>2.1700000000000001E-2</v>
      </c>
      <c r="N16" s="100">
        <v>2.1700000000000001E-2</v>
      </c>
      <c r="O16" s="100">
        <v>2.1700000000000001E-2</v>
      </c>
      <c r="P16" s="100">
        <v>2.1700000000000001E-2</v>
      </c>
      <c r="Q16" s="100">
        <v>2.1700000000000001E-2</v>
      </c>
      <c r="R16" s="100">
        <v>2.1700000000000001E-2</v>
      </c>
      <c r="S16" s="100">
        <v>2.1700000000000001E-2</v>
      </c>
      <c r="T16" s="100">
        <v>2.1700000000000001E-2</v>
      </c>
      <c r="U16" s="100">
        <v>2.1700000000000001E-2</v>
      </c>
      <c r="V16" s="100">
        <v>2.1700000000000001E-2</v>
      </c>
      <c r="W16" s="100">
        <v>2.1700000000000001E-2</v>
      </c>
      <c r="X16" s="100">
        <v>2.1700000000000001E-2</v>
      </c>
      <c r="Y16" s="100">
        <v>2.1700000000000001E-2</v>
      </c>
      <c r="Z16" s="100">
        <v>2.1700000000000001E-2</v>
      </c>
      <c r="AA16" s="100">
        <v>2.1700000000000001E-2</v>
      </c>
      <c r="AB16" s="100">
        <v>2.1700000000000001E-2</v>
      </c>
      <c r="AC16" s="100">
        <v>2.1700000000000001E-2</v>
      </c>
      <c r="AD16" s="100">
        <v>2.1700000000000001E-2</v>
      </c>
      <c r="AE16" s="100">
        <v>2.1700000000000001E-2</v>
      </c>
      <c r="AF16" s="100">
        <v>2.1700000000000001E-2</v>
      </c>
      <c r="AG16" s="100">
        <v>2.1700000000000001E-2</v>
      </c>
      <c r="AH16" s="100">
        <v>2.1700000000000001E-2</v>
      </c>
      <c r="AI16" s="100">
        <v>2.1700000000000001E-2</v>
      </c>
      <c r="AJ16" s="100">
        <v>2.1700000000000001E-2</v>
      </c>
      <c r="AK16" s="100">
        <v>2.1700000000000001E-2</v>
      </c>
      <c r="AL16" s="100">
        <v>2.1700000000000001E-2</v>
      </c>
      <c r="AM16" s="100">
        <v>2.1700000000000001E-2</v>
      </c>
      <c r="AN16" s="100">
        <v>2.1700000000000001E-2</v>
      </c>
      <c r="AO16" s="100">
        <v>2.1700000000000001E-2</v>
      </c>
      <c r="AP16" s="100">
        <v>2.1700000000000001E-2</v>
      </c>
      <c r="AQ16" s="100">
        <v>2.1700000000000001E-2</v>
      </c>
      <c r="AR16" s="100">
        <f t="shared" si="0"/>
        <v>0.85720000000000085</v>
      </c>
    </row>
    <row r="17" spans="1:54">
      <c r="A17" s="97" t="s">
        <v>258</v>
      </c>
      <c r="B17" s="97">
        <v>84</v>
      </c>
      <c r="D17" s="100">
        <v>6.0000000000000001E-3</v>
      </c>
      <c r="E17" s="100">
        <v>1.1900000000000001E-2</v>
      </c>
      <c r="F17" s="100">
        <v>1.1900000000000001E-2</v>
      </c>
      <c r="G17" s="100">
        <v>1.1900000000000001E-2</v>
      </c>
      <c r="H17" s="100">
        <v>1.1900000000000001E-2</v>
      </c>
      <c r="I17" s="100">
        <v>1.1900000000000001E-2</v>
      </c>
      <c r="J17" s="100">
        <v>1.1900000000000001E-2</v>
      </c>
      <c r="K17" s="100">
        <v>1.1900000000000001E-2</v>
      </c>
      <c r="L17" s="100">
        <v>1.1900000000000001E-2</v>
      </c>
      <c r="M17" s="100">
        <v>1.1900000000000001E-2</v>
      </c>
      <c r="N17" s="100">
        <v>1.1900000000000001E-2</v>
      </c>
      <c r="O17" s="100">
        <v>1.1900000000000001E-2</v>
      </c>
      <c r="P17" s="100">
        <v>1.1900000000000001E-2</v>
      </c>
      <c r="Q17" s="100">
        <v>1.1900000000000001E-2</v>
      </c>
      <c r="R17" s="100">
        <v>1.1900000000000001E-2</v>
      </c>
      <c r="S17" s="100">
        <v>1.1900000000000001E-2</v>
      </c>
      <c r="T17" s="100">
        <v>1.1900000000000001E-2</v>
      </c>
      <c r="U17" s="100">
        <v>1.1900000000000001E-2</v>
      </c>
      <c r="V17" s="100">
        <v>1.1900000000000001E-2</v>
      </c>
      <c r="W17" s="100">
        <v>1.1900000000000001E-2</v>
      </c>
      <c r="X17" s="100">
        <v>1.1900000000000001E-2</v>
      </c>
      <c r="Y17" s="100">
        <v>1.1900000000000001E-2</v>
      </c>
      <c r="Z17" s="100">
        <v>1.1900000000000001E-2</v>
      </c>
      <c r="AA17" s="100">
        <v>1.1900000000000001E-2</v>
      </c>
      <c r="AB17" s="100">
        <v>1.1900000000000001E-2</v>
      </c>
      <c r="AC17" s="100">
        <v>1.1900000000000001E-2</v>
      </c>
      <c r="AD17" s="100">
        <v>1.1900000000000001E-2</v>
      </c>
      <c r="AE17" s="100">
        <v>1.1900000000000001E-2</v>
      </c>
      <c r="AF17" s="100">
        <v>1.1900000000000001E-2</v>
      </c>
      <c r="AG17" s="100">
        <v>1.1900000000000001E-2</v>
      </c>
      <c r="AH17" s="100">
        <v>1.1900000000000001E-2</v>
      </c>
      <c r="AI17" s="100">
        <v>1.1900000000000001E-2</v>
      </c>
      <c r="AJ17" s="100">
        <v>1.1900000000000001E-2</v>
      </c>
      <c r="AK17" s="100">
        <v>1.1900000000000001E-2</v>
      </c>
      <c r="AL17" s="100">
        <v>1.1900000000000001E-2</v>
      </c>
      <c r="AM17" s="100">
        <v>1.1900000000000001E-2</v>
      </c>
      <c r="AN17" s="100">
        <v>1.1900000000000001E-2</v>
      </c>
      <c r="AO17" s="100">
        <v>1.1900000000000001E-2</v>
      </c>
      <c r="AP17" s="100">
        <v>1.1900000000000001E-2</v>
      </c>
      <c r="AQ17" s="100">
        <v>1.1900000000000001E-2</v>
      </c>
      <c r="AR17" s="100">
        <f t="shared" si="0"/>
        <v>0.4701000000000003</v>
      </c>
    </row>
    <row r="19" spans="1:54">
      <c r="A19" s="96" t="s">
        <v>259</v>
      </c>
      <c r="D19" s="97" t="s">
        <v>249</v>
      </c>
    </row>
    <row r="20" spans="1:54">
      <c r="A20" s="98" t="s">
        <v>195</v>
      </c>
      <c r="B20" s="99" t="s">
        <v>250</v>
      </c>
      <c r="C20" s="99"/>
      <c r="D20" s="97">
        <v>1</v>
      </c>
      <c r="E20" s="97">
        <v>2</v>
      </c>
      <c r="F20" s="97">
        <v>3</v>
      </c>
      <c r="G20" s="97">
        <v>4</v>
      </c>
      <c r="H20" s="97">
        <v>5</v>
      </c>
      <c r="I20" s="97">
        <v>6</v>
      </c>
      <c r="J20" s="97">
        <v>7</v>
      </c>
      <c r="K20" s="97">
        <v>8</v>
      </c>
      <c r="L20" s="97">
        <v>9</v>
      </c>
      <c r="M20" s="97">
        <v>10</v>
      </c>
      <c r="N20" s="97">
        <v>11</v>
      </c>
      <c r="O20" s="97">
        <v>12</v>
      </c>
      <c r="P20" s="97">
        <v>13</v>
      </c>
      <c r="Q20" s="97">
        <v>14</v>
      </c>
      <c r="R20" s="97">
        <v>15</v>
      </c>
      <c r="S20" s="97">
        <v>16</v>
      </c>
      <c r="T20" s="97">
        <v>17</v>
      </c>
      <c r="U20" s="97">
        <v>18</v>
      </c>
      <c r="V20" s="97">
        <v>19</v>
      </c>
      <c r="W20" s="97">
        <v>20</v>
      </c>
      <c r="X20" s="97">
        <v>21</v>
      </c>
      <c r="Y20" s="97">
        <v>22</v>
      </c>
      <c r="Z20" s="97">
        <v>23</v>
      </c>
      <c r="AA20" s="97">
        <v>24</v>
      </c>
      <c r="AB20" s="97">
        <v>25</v>
      </c>
      <c r="AC20" s="97">
        <v>26</v>
      </c>
      <c r="AD20" s="97">
        <v>27</v>
      </c>
      <c r="AE20" s="97">
        <v>28</v>
      </c>
      <c r="AF20" s="97">
        <v>29</v>
      </c>
      <c r="AG20" s="97">
        <v>30</v>
      </c>
      <c r="AH20" s="97">
        <v>31</v>
      </c>
      <c r="AI20" s="97">
        <v>32</v>
      </c>
      <c r="AJ20" s="97">
        <v>33</v>
      </c>
      <c r="AK20" s="97">
        <v>34</v>
      </c>
      <c r="AL20" s="97">
        <v>35</v>
      </c>
      <c r="AM20" s="97">
        <v>36</v>
      </c>
      <c r="AN20" s="97">
        <v>37</v>
      </c>
      <c r="AO20" s="97">
        <v>38</v>
      </c>
      <c r="AP20" s="97">
        <v>39</v>
      </c>
      <c r="AQ20" s="97">
        <v>40</v>
      </c>
      <c r="AR20" s="97">
        <v>41</v>
      </c>
      <c r="AS20" s="97">
        <v>42</v>
      </c>
      <c r="AT20" s="97">
        <v>43</v>
      </c>
      <c r="AU20" s="97">
        <v>44</v>
      </c>
      <c r="AV20" s="97">
        <v>45</v>
      </c>
      <c r="AW20" s="97">
        <v>46</v>
      </c>
      <c r="AX20" s="97">
        <v>47</v>
      </c>
      <c r="AY20" s="97">
        <v>48</v>
      </c>
      <c r="AZ20" s="97">
        <v>49</v>
      </c>
      <c r="BA20" s="97">
        <v>50</v>
      </c>
      <c r="BB20" s="97">
        <v>51</v>
      </c>
    </row>
    <row r="21" spans="1:54">
      <c r="A21" s="97" t="s">
        <v>251</v>
      </c>
      <c r="B21" s="97">
        <v>5</v>
      </c>
      <c r="D21" s="100">
        <v>0.2</v>
      </c>
      <c r="E21" s="100">
        <f t="shared" ref="E21:T25" si="1">D21+E3</f>
        <v>0.52</v>
      </c>
      <c r="F21" s="100">
        <f t="shared" si="1"/>
        <v>0.71199999999999997</v>
      </c>
      <c r="G21" s="100">
        <f t="shared" si="1"/>
        <v>0.82719999999999994</v>
      </c>
      <c r="H21" s="100">
        <f t="shared" si="1"/>
        <v>0.9423999999999999</v>
      </c>
      <c r="I21" s="101">
        <f t="shared" si="1"/>
        <v>0.99999999999999989</v>
      </c>
      <c r="J21" s="100">
        <f>I21</f>
        <v>0.99999999999999989</v>
      </c>
      <c r="K21" s="100">
        <f t="shared" ref="K21:Z23" si="2">J21</f>
        <v>0.99999999999999989</v>
      </c>
      <c r="L21" s="100">
        <f t="shared" si="2"/>
        <v>0.99999999999999989</v>
      </c>
      <c r="M21" s="100">
        <f t="shared" si="2"/>
        <v>0.99999999999999989</v>
      </c>
      <c r="N21" s="100">
        <f t="shared" si="2"/>
        <v>0.99999999999999989</v>
      </c>
      <c r="O21" s="100">
        <f t="shared" si="2"/>
        <v>0.99999999999999989</v>
      </c>
      <c r="P21" s="100">
        <f t="shared" si="2"/>
        <v>0.99999999999999989</v>
      </c>
      <c r="Q21" s="100">
        <f t="shared" si="2"/>
        <v>0.99999999999999989</v>
      </c>
      <c r="R21" s="100">
        <f t="shared" si="2"/>
        <v>0.99999999999999989</v>
      </c>
      <c r="S21" s="100">
        <f t="shared" si="2"/>
        <v>0.99999999999999989</v>
      </c>
      <c r="T21" s="100">
        <f t="shared" si="2"/>
        <v>0.99999999999999989</v>
      </c>
      <c r="U21" s="100">
        <f t="shared" si="2"/>
        <v>0.99999999999999989</v>
      </c>
      <c r="V21" s="100">
        <f t="shared" si="2"/>
        <v>0.99999999999999989</v>
      </c>
      <c r="W21" s="100">
        <f t="shared" si="2"/>
        <v>0.99999999999999989</v>
      </c>
      <c r="X21" s="100">
        <f t="shared" si="2"/>
        <v>0.99999999999999989</v>
      </c>
      <c r="Y21" s="100">
        <f t="shared" si="2"/>
        <v>0.99999999999999989</v>
      </c>
      <c r="Z21" s="100">
        <f t="shared" si="2"/>
        <v>0.99999999999999989</v>
      </c>
      <c r="AA21" s="100">
        <f t="shared" ref="AA21:AP23" si="3">Z21</f>
        <v>0.99999999999999989</v>
      </c>
      <c r="AB21" s="100">
        <f t="shared" si="3"/>
        <v>0.99999999999999989</v>
      </c>
      <c r="AC21" s="100">
        <f t="shared" si="3"/>
        <v>0.99999999999999989</v>
      </c>
      <c r="AD21" s="100">
        <f t="shared" si="3"/>
        <v>0.99999999999999989</v>
      </c>
      <c r="AE21" s="100">
        <f t="shared" si="3"/>
        <v>0.99999999999999989</v>
      </c>
      <c r="AF21" s="100">
        <f t="shared" si="3"/>
        <v>0.99999999999999989</v>
      </c>
      <c r="AG21" s="100">
        <f t="shared" si="3"/>
        <v>0.99999999999999989</v>
      </c>
      <c r="AH21" s="100">
        <f t="shared" si="3"/>
        <v>0.99999999999999989</v>
      </c>
      <c r="AI21" s="100">
        <f t="shared" si="3"/>
        <v>0.99999999999999989</v>
      </c>
      <c r="AJ21" s="100">
        <f t="shared" si="3"/>
        <v>0.99999999999999989</v>
      </c>
      <c r="AK21" s="100">
        <f t="shared" si="3"/>
        <v>0.99999999999999989</v>
      </c>
      <c r="AL21" s="100">
        <f t="shared" si="3"/>
        <v>0.99999999999999989</v>
      </c>
      <c r="AM21" s="100">
        <f t="shared" si="3"/>
        <v>0.99999999999999989</v>
      </c>
      <c r="AN21" s="100">
        <f t="shared" si="3"/>
        <v>0.99999999999999989</v>
      </c>
      <c r="AO21" s="100">
        <f t="shared" si="3"/>
        <v>0.99999999999999989</v>
      </c>
      <c r="AP21" s="100">
        <f t="shared" si="3"/>
        <v>0.99999999999999989</v>
      </c>
      <c r="AQ21" s="100">
        <f t="shared" ref="AQ21:BB23" si="4">AP21</f>
        <v>0.99999999999999989</v>
      </c>
      <c r="AR21" s="100">
        <f t="shared" si="4"/>
        <v>0.99999999999999989</v>
      </c>
      <c r="AS21" s="100">
        <f t="shared" si="4"/>
        <v>0.99999999999999989</v>
      </c>
      <c r="AT21" s="100">
        <f t="shared" si="4"/>
        <v>0.99999999999999989</v>
      </c>
      <c r="AU21" s="100">
        <f t="shared" si="4"/>
        <v>0.99999999999999989</v>
      </c>
      <c r="AV21" s="100">
        <f t="shared" si="4"/>
        <v>0.99999999999999989</v>
      </c>
      <c r="AW21" s="100">
        <f t="shared" si="4"/>
        <v>0.99999999999999989</v>
      </c>
      <c r="AX21" s="100">
        <f t="shared" si="4"/>
        <v>0.99999999999999989</v>
      </c>
      <c r="AY21" s="100">
        <f t="shared" si="4"/>
        <v>0.99999999999999989</v>
      </c>
      <c r="AZ21" s="100">
        <f t="shared" si="4"/>
        <v>0.99999999999999989</v>
      </c>
      <c r="BA21" s="100">
        <f t="shared" si="4"/>
        <v>0.99999999999999989</v>
      </c>
      <c r="BB21" s="100">
        <f t="shared" si="4"/>
        <v>0.99999999999999989</v>
      </c>
    </row>
    <row r="22" spans="1:54">
      <c r="A22" s="97" t="s">
        <v>251</v>
      </c>
      <c r="B22" s="97">
        <v>7</v>
      </c>
      <c r="D22" s="100">
        <v>0.1429</v>
      </c>
      <c r="E22" s="100">
        <f t="shared" si="1"/>
        <v>0.38780000000000003</v>
      </c>
      <c r="F22" s="100">
        <f t="shared" si="1"/>
        <v>0.56269999999999998</v>
      </c>
      <c r="G22" s="100">
        <f t="shared" si="1"/>
        <v>0.68759999999999999</v>
      </c>
      <c r="H22" s="100">
        <f t="shared" si="1"/>
        <v>0.77690000000000003</v>
      </c>
      <c r="I22" s="100">
        <f t="shared" si="1"/>
        <v>0.86610000000000009</v>
      </c>
      <c r="J22" s="100">
        <f t="shared" si="1"/>
        <v>0.95540000000000014</v>
      </c>
      <c r="K22" s="101">
        <f t="shared" si="1"/>
        <v>1.0000000000000002</v>
      </c>
      <c r="L22" s="100">
        <f t="shared" si="2"/>
        <v>1.0000000000000002</v>
      </c>
      <c r="M22" s="100">
        <f t="shared" si="2"/>
        <v>1.0000000000000002</v>
      </c>
      <c r="N22" s="100">
        <f t="shared" si="2"/>
        <v>1.0000000000000002</v>
      </c>
      <c r="O22" s="100">
        <f t="shared" si="2"/>
        <v>1.0000000000000002</v>
      </c>
      <c r="P22" s="100">
        <f t="shared" si="2"/>
        <v>1.0000000000000002</v>
      </c>
      <c r="Q22" s="100">
        <f t="shared" si="2"/>
        <v>1.0000000000000002</v>
      </c>
      <c r="R22" s="100">
        <f t="shared" si="2"/>
        <v>1.0000000000000002</v>
      </c>
      <c r="S22" s="100">
        <f t="shared" si="2"/>
        <v>1.0000000000000002</v>
      </c>
      <c r="T22" s="100">
        <f t="shared" si="2"/>
        <v>1.0000000000000002</v>
      </c>
      <c r="U22" s="100">
        <f t="shared" si="2"/>
        <v>1.0000000000000002</v>
      </c>
      <c r="V22" s="100">
        <f t="shared" si="2"/>
        <v>1.0000000000000002</v>
      </c>
      <c r="W22" s="100">
        <f t="shared" si="2"/>
        <v>1.0000000000000002</v>
      </c>
      <c r="X22" s="100">
        <f t="shared" si="2"/>
        <v>1.0000000000000002</v>
      </c>
      <c r="Y22" s="100">
        <f t="shared" si="2"/>
        <v>1.0000000000000002</v>
      </c>
      <c r="Z22" s="100">
        <f t="shared" si="2"/>
        <v>1.0000000000000002</v>
      </c>
      <c r="AA22" s="100">
        <f t="shared" si="3"/>
        <v>1.0000000000000002</v>
      </c>
      <c r="AB22" s="100">
        <f t="shared" si="3"/>
        <v>1.0000000000000002</v>
      </c>
      <c r="AC22" s="100">
        <f t="shared" si="3"/>
        <v>1.0000000000000002</v>
      </c>
      <c r="AD22" s="100">
        <f t="shared" si="3"/>
        <v>1.0000000000000002</v>
      </c>
      <c r="AE22" s="100">
        <f t="shared" si="3"/>
        <v>1.0000000000000002</v>
      </c>
      <c r="AF22" s="100">
        <f t="shared" si="3"/>
        <v>1.0000000000000002</v>
      </c>
      <c r="AG22" s="100">
        <f t="shared" si="3"/>
        <v>1.0000000000000002</v>
      </c>
      <c r="AH22" s="100">
        <f t="shared" si="3"/>
        <v>1.0000000000000002</v>
      </c>
      <c r="AI22" s="100">
        <f t="shared" si="3"/>
        <v>1.0000000000000002</v>
      </c>
      <c r="AJ22" s="100">
        <f t="shared" si="3"/>
        <v>1.0000000000000002</v>
      </c>
      <c r="AK22" s="100">
        <f t="shared" si="3"/>
        <v>1.0000000000000002</v>
      </c>
      <c r="AL22" s="100">
        <f t="shared" si="3"/>
        <v>1.0000000000000002</v>
      </c>
      <c r="AM22" s="100">
        <f t="shared" si="3"/>
        <v>1.0000000000000002</v>
      </c>
      <c r="AN22" s="100">
        <f t="shared" si="3"/>
        <v>1.0000000000000002</v>
      </c>
      <c r="AO22" s="100">
        <f t="shared" si="3"/>
        <v>1.0000000000000002</v>
      </c>
      <c r="AP22" s="100">
        <f t="shared" si="3"/>
        <v>1.0000000000000002</v>
      </c>
      <c r="AQ22" s="100">
        <f t="shared" si="4"/>
        <v>1.0000000000000002</v>
      </c>
      <c r="AR22" s="100">
        <f t="shared" si="4"/>
        <v>1.0000000000000002</v>
      </c>
      <c r="AS22" s="100">
        <f t="shared" si="4"/>
        <v>1.0000000000000002</v>
      </c>
      <c r="AT22" s="100">
        <f t="shared" si="4"/>
        <v>1.0000000000000002</v>
      </c>
      <c r="AU22" s="100">
        <f t="shared" si="4"/>
        <v>1.0000000000000002</v>
      </c>
      <c r="AV22" s="100">
        <f t="shared" si="4"/>
        <v>1.0000000000000002</v>
      </c>
      <c r="AW22" s="100">
        <f t="shared" si="4"/>
        <v>1.0000000000000002</v>
      </c>
      <c r="AX22" s="100">
        <f t="shared" si="4"/>
        <v>1.0000000000000002</v>
      </c>
      <c r="AY22" s="100">
        <f t="shared" si="4"/>
        <v>1.0000000000000002</v>
      </c>
      <c r="AZ22" s="100">
        <f t="shared" si="4"/>
        <v>1.0000000000000002</v>
      </c>
      <c r="BA22" s="100">
        <f t="shared" si="4"/>
        <v>1.0000000000000002</v>
      </c>
      <c r="BB22" s="100">
        <f t="shared" si="4"/>
        <v>1.0000000000000002</v>
      </c>
    </row>
    <row r="23" spans="1:54">
      <c r="A23" s="97" t="s">
        <v>252</v>
      </c>
      <c r="B23" s="97">
        <v>15</v>
      </c>
      <c r="D23" s="229">
        <v>0.05</v>
      </c>
      <c r="E23" s="100">
        <f t="shared" si="1"/>
        <v>0.14500000000000002</v>
      </c>
      <c r="F23" s="100">
        <f t="shared" si="1"/>
        <v>0.23050000000000004</v>
      </c>
      <c r="G23" s="100">
        <f t="shared" si="1"/>
        <v>0.30750000000000005</v>
      </c>
      <c r="H23" s="100">
        <f t="shared" si="1"/>
        <v>0.37680000000000002</v>
      </c>
      <c r="I23" s="100">
        <f t="shared" si="1"/>
        <v>0.43910000000000005</v>
      </c>
      <c r="J23" s="100">
        <f t="shared" si="1"/>
        <v>0.49810000000000004</v>
      </c>
      <c r="K23" s="100">
        <f t="shared" si="1"/>
        <v>0.55710000000000004</v>
      </c>
      <c r="L23" s="100">
        <f t="shared" si="1"/>
        <v>0.61620000000000008</v>
      </c>
      <c r="M23" s="100">
        <f t="shared" si="1"/>
        <v>0.67520000000000002</v>
      </c>
      <c r="N23" s="100">
        <f t="shared" si="1"/>
        <v>0.73430000000000006</v>
      </c>
      <c r="O23" s="100">
        <f t="shared" si="1"/>
        <v>0.79330000000000012</v>
      </c>
      <c r="P23" s="100">
        <f t="shared" si="1"/>
        <v>0.85240000000000016</v>
      </c>
      <c r="Q23" s="100">
        <f t="shared" si="1"/>
        <v>0.91140000000000021</v>
      </c>
      <c r="R23" s="100">
        <f t="shared" si="1"/>
        <v>0.97050000000000025</v>
      </c>
      <c r="S23" s="101">
        <f t="shared" si="1"/>
        <v>1.0000000000000002</v>
      </c>
      <c r="T23" s="100">
        <f t="shared" si="2"/>
        <v>1.0000000000000002</v>
      </c>
      <c r="U23" s="100">
        <f t="shared" si="2"/>
        <v>1.0000000000000002</v>
      </c>
      <c r="V23" s="100">
        <f t="shared" si="2"/>
        <v>1.0000000000000002</v>
      </c>
      <c r="W23" s="100">
        <f t="shared" si="2"/>
        <v>1.0000000000000002</v>
      </c>
      <c r="X23" s="100">
        <f t="shared" si="2"/>
        <v>1.0000000000000002</v>
      </c>
      <c r="Y23" s="100">
        <f t="shared" si="2"/>
        <v>1.0000000000000002</v>
      </c>
      <c r="Z23" s="100">
        <f t="shared" si="2"/>
        <v>1.0000000000000002</v>
      </c>
      <c r="AA23" s="100">
        <f t="shared" si="3"/>
        <v>1.0000000000000002</v>
      </c>
      <c r="AB23" s="100">
        <f t="shared" si="3"/>
        <v>1.0000000000000002</v>
      </c>
      <c r="AC23" s="100">
        <f t="shared" si="3"/>
        <v>1.0000000000000002</v>
      </c>
      <c r="AD23" s="100">
        <f t="shared" si="3"/>
        <v>1.0000000000000002</v>
      </c>
      <c r="AE23" s="100">
        <f t="shared" si="3"/>
        <v>1.0000000000000002</v>
      </c>
      <c r="AF23" s="100">
        <f t="shared" si="3"/>
        <v>1.0000000000000002</v>
      </c>
      <c r="AG23" s="100">
        <f t="shared" si="3"/>
        <v>1.0000000000000002</v>
      </c>
      <c r="AH23" s="100">
        <f t="shared" si="3"/>
        <v>1.0000000000000002</v>
      </c>
      <c r="AI23" s="100">
        <f t="shared" si="3"/>
        <v>1.0000000000000002</v>
      </c>
      <c r="AJ23" s="100">
        <f t="shared" si="3"/>
        <v>1.0000000000000002</v>
      </c>
      <c r="AK23" s="100">
        <f t="shared" si="3"/>
        <v>1.0000000000000002</v>
      </c>
      <c r="AL23" s="100">
        <f t="shared" si="3"/>
        <v>1.0000000000000002</v>
      </c>
      <c r="AM23" s="100">
        <f t="shared" si="3"/>
        <v>1.0000000000000002</v>
      </c>
      <c r="AN23" s="100">
        <f t="shared" si="3"/>
        <v>1.0000000000000002</v>
      </c>
      <c r="AO23" s="100">
        <f t="shared" si="3"/>
        <v>1.0000000000000002</v>
      </c>
      <c r="AP23" s="100">
        <f t="shared" si="3"/>
        <v>1.0000000000000002</v>
      </c>
      <c r="AQ23" s="100">
        <f t="shared" si="4"/>
        <v>1.0000000000000002</v>
      </c>
      <c r="AR23" s="100">
        <f t="shared" si="4"/>
        <v>1.0000000000000002</v>
      </c>
      <c r="AS23" s="100">
        <f t="shared" si="4"/>
        <v>1.0000000000000002</v>
      </c>
      <c r="AT23" s="100">
        <f t="shared" si="4"/>
        <v>1.0000000000000002</v>
      </c>
      <c r="AU23" s="100">
        <f t="shared" si="4"/>
        <v>1.0000000000000002</v>
      </c>
      <c r="AV23" s="100">
        <f t="shared" si="4"/>
        <v>1.0000000000000002</v>
      </c>
      <c r="AW23" s="100">
        <f t="shared" si="4"/>
        <v>1.0000000000000002</v>
      </c>
      <c r="AX23" s="100">
        <f t="shared" si="4"/>
        <v>1.0000000000000002</v>
      </c>
      <c r="AY23" s="100">
        <f t="shared" si="4"/>
        <v>1.0000000000000002</v>
      </c>
      <c r="AZ23" s="100">
        <f t="shared" si="4"/>
        <v>1.0000000000000002</v>
      </c>
      <c r="BA23" s="100">
        <f t="shared" si="4"/>
        <v>1.0000000000000002</v>
      </c>
      <c r="BB23" s="100">
        <f t="shared" si="4"/>
        <v>1.0000000000000002</v>
      </c>
    </row>
    <row r="24" spans="1:54">
      <c r="A24" s="97" t="s">
        <v>252</v>
      </c>
      <c r="B24" s="97">
        <v>20</v>
      </c>
      <c r="D24" s="100">
        <v>3.7499999999999999E-2</v>
      </c>
      <c r="E24" s="100">
        <f t="shared" si="1"/>
        <v>0.10969000000000001</v>
      </c>
      <c r="F24" s="100">
        <f t="shared" si="1"/>
        <v>0.17646000000000001</v>
      </c>
      <c r="G24" s="100">
        <f t="shared" si="1"/>
        <v>0.23823</v>
      </c>
      <c r="H24" s="100">
        <f t="shared" si="1"/>
        <v>0.29536000000000001</v>
      </c>
      <c r="I24" s="100">
        <f t="shared" si="1"/>
        <v>0.34821000000000002</v>
      </c>
      <c r="J24" s="100">
        <f t="shared" si="1"/>
        <v>0.39709</v>
      </c>
      <c r="K24" s="100">
        <f t="shared" si="1"/>
        <v>0.44230999999999998</v>
      </c>
      <c r="L24" s="100">
        <f t="shared" si="1"/>
        <v>0.48692999999999997</v>
      </c>
      <c r="M24" s="100">
        <f t="shared" si="1"/>
        <v>0.53154000000000001</v>
      </c>
      <c r="N24" s="100">
        <f t="shared" si="1"/>
        <v>0.57616000000000001</v>
      </c>
      <c r="O24" s="100">
        <f t="shared" si="1"/>
        <v>0.62077000000000004</v>
      </c>
      <c r="P24" s="100">
        <f t="shared" si="1"/>
        <v>0.66539000000000004</v>
      </c>
      <c r="Q24" s="100">
        <f t="shared" si="1"/>
        <v>0.71000000000000008</v>
      </c>
      <c r="R24" s="100">
        <f t="shared" si="1"/>
        <v>0.75462000000000007</v>
      </c>
      <c r="S24" s="100">
        <f t="shared" si="1"/>
        <v>0.79923000000000011</v>
      </c>
      <c r="T24" s="100">
        <f t="shared" si="1"/>
        <v>0.8438500000000001</v>
      </c>
      <c r="U24" s="100">
        <f t="shared" ref="U24:AQ25" si="5">T24+U6</f>
        <v>0.88846000000000014</v>
      </c>
      <c r="V24" s="100">
        <f t="shared" si="5"/>
        <v>0.93308000000000013</v>
      </c>
      <c r="W24" s="100">
        <f t="shared" si="5"/>
        <v>0.97769000000000017</v>
      </c>
      <c r="X24" s="100">
        <f t="shared" si="5"/>
        <v>1.0000000000000002</v>
      </c>
      <c r="Y24" s="100">
        <f t="shared" si="5"/>
        <v>1.0000000000000002</v>
      </c>
      <c r="Z24" s="100">
        <f t="shared" si="5"/>
        <v>1.0000000000000002</v>
      </c>
      <c r="AA24" s="100">
        <f t="shared" si="5"/>
        <v>1.0000000000000002</v>
      </c>
      <c r="AB24" s="100">
        <f t="shared" si="5"/>
        <v>1.0000000000000002</v>
      </c>
      <c r="AC24" s="100">
        <f t="shared" si="5"/>
        <v>1.0000000000000002</v>
      </c>
      <c r="AD24" s="100">
        <f t="shared" si="5"/>
        <v>1.0000000000000002</v>
      </c>
      <c r="AE24" s="100">
        <f t="shared" si="5"/>
        <v>1.0000000000000002</v>
      </c>
      <c r="AF24" s="100">
        <f t="shared" si="5"/>
        <v>1.0000000000000002</v>
      </c>
      <c r="AG24" s="100">
        <f t="shared" si="5"/>
        <v>1.0000000000000002</v>
      </c>
      <c r="AH24" s="100">
        <f t="shared" si="5"/>
        <v>1.0000000000000002</v>
      </c>
      <c r="AI24" s="100">
        <f t="shared" si="5"/>
        <v>1.0000000000000002</v>
      </c>
      <c r="AJ24" s="100">
        <f t="shared" si="5"/>
        <v>1.0000000000000002</v>
      </c>
      <c r="AK24" s="100">
        <f t="shared" si="5"/>
        <v>1.0000000000000002</v>
      </c>
      <c r="AL24" s="100">
        <f t="shared" si="5"/>
        <v>1.0000000000000002</v>
      </c>
      <c r="AM24" s="100">
        <f t="shared" si="5"/>
        <v>1.0000000000000002</v>
      </c>
      <c r="AN24" s="100">
        <f t="shared" si="5"/>
        <v>1.0000000000000002</v>
      </c>
      <c r="AO24" s="100">
        <f t="shared" si="5"/>
        <v>1.0000000000000002</v>
      </c>
      <c r="AP24" s="100">
        <f t="shared" si="5"/>
        <v>1.0000000000000002</v>
      </c>
      <c r="AQ24" s="100">
        <f t="shared" si="5"/>
        <v>1.0000000000000002</v>
      </c>
      <c r="AR24" s="100">
        <v>1</v>
      </c>
      <c r="AS24" s="100">
        <v>1</v>
      </c>
      <c r="AT24" s="100">
        <f t="shared" ref="AT24:BB25" si="6">AS24+AT6</f>
        <v>1</v>
      </c>
      <c r="AU24" s="100">
        <f t="shared" si="6"/>
        <v>1</v>
      </c>
      <c r="AV24" s="100">
        <f t="shared" si="6"/>
        <v>1</v>
      </c>
      <c r="AW24" s="100">
        <f t="shared" si="6"/>
        <v>1</v>
      </c>
      <c r="AX24" s="100">
        <f t="shared" si="6"/>
        <v>1</v>
      </c>
      <c r="AY24" s="100">
        <f t="shared" si="6"/>
        <v>1</v>
      </c>
      <c r="AZ24" s="100">
        <f t="shared" si="6"/>
        <v>1</v>
      </c>
      <c r="BA24" s="100">
        <f t="shared" si="6"/>
        <v>1</v>
      </c>
      <c r="BB24" s="100">
        <f t="shared" si="6"/>
        <v>1</v>
      </c>
    </row>
    <row r="25" spans="1:54">
      <c r="A25" s="97" t="s">
        <v>253</v>
      </c>
      <c r="B25" s="97">
        <v>39</v>
      </c>
      <c r="D25" s="100">
        <v>1.1769999999999999E-2</v>
      </c>
      <c r="E25" s="100">
        <f t="shared" si="1"/>
        <v>3.7409999999999999E-2</v>
      </c>
      <c r="F25" s="100">
        <f t="shared" si="1"/>
        <v>6.3049999999999995E-2</v>
      </c>
      <c r="G25" s="100">
        <f t="shared" si="1"/>
        <v>8.8689999999999991E-2</v>
      </c>
      <c r="H25" s="100">
        <f t="shared" si="1"/>
        <v>0.11432999999999999</v>
      </c>
      <c r="I25" s="100">
        <f t="shared" si="1"/>
        <v>0.13996999999999998</v>
      </c>
      <c r="J25" s="100">
        <f t="shared" si="1"/>
        <v>0.16560999999999998</v>
      </c>
      <c r="K25" s="100">
        <f t="shared" si="1"/>
        <v>0.19124999999999998</v>
      </c>
      <c r="L25" s="100">
        <f t="shared" si="1"/>
        <v>0.21688999999999997</v>
      </c>
      <c r="M25" s="100">
        <f t="shared" si="1"/>
        <v>0.24252999999999997</v>
      </c>
      <c r="N25" s="100">
        <f t="shared" si="1"/>
        <v>0.26816999999999996</v>
      </c>
      <c r="O25" s="100">
        <f t="shared" si="1"/>
        <v>0.29380999999999996</v>
      </c>
      <c r="P25" s="100">
        <f t="shared" si="1"/>
        <v>0.31944999999999996</v>
      </c>
      <c r="Q25" s="100">
        <f t="shared" si="1"/>
        <v>0.34508999999999995</v>
      </c>
      <c r="R25" s="100">
        <f t="shared" si="1"/>
        <v>0.37072999999999995</v>
      </c>
      <c r="S25" s="100">
        <f t="shared" si="1"/>
        <v>0.39636999999999994</v>
      </c>
      <c r="T25" s="100">
        <f t="shared" si="1"/>
        <v>0.42200999999999994</v>
      </c>
      <c r="U25" s="100">
        <f t="shared" si="5"/>
        <v>0.44764999999999994</v>
      </c>
      <c r="V25" s="100">
        <f t="shared" si="5"/>
        <v>0.47328999999999993</v>
      </c>
      <c r="W25" s="100">
        <f t="shared" si="5"/>
        <v>0.49892999999999993</v>
      </c>
      <c r="X25" s="100">
        <f t="shared" si="5"/>
        <v>0.52456999999999998</v>
      </c>
      <c r="Y25" s="100">
        <f t="shared" si="5"/>
        <v>0.55020999999999998</v>
      </c>
      <c r="Z25" s="100">
        <f t="shared" si="5"/>
        <v>0.57584999999999997</v>
      </c>
      <c r="AA25" s="100">
        <f t="shared" si="5"/>
        <v>0.60148999999999997</v>
      </c>
      <c r="AB25" s="100">
        <f t="shared" si="5"/>
        <v>0.62712999999999997</v>
      </c>
      <c r="AC25" s="100">
        <f t="shared" si="5"/>
        <v>0.65276999999999996</v>
      </c>
      <c r="AD25" s="100">
        <f t="shared" si="5"/>
        <v>0.67840999999999996</v>
      </c>
      <c r="AE25" s="100">
        <f t="shared" si="5"/>
        <v>0.70404999999999995</v>
      </c>
      <c r="AF25" s="100">
        <f t="shared" si="5"/>
        <v>0.72968999999999995</v>
      </c>
      <c r="AG25" s="100">
        <f t="shared" si="5"/>
        <v>0.75532999999999995</v>
      </c>
      <c r="AH25" s="100">
        <f t="shared" si="5"/>
        <v>0.78096999999999994</v>
      </c>
      <c r="AI25" s="100">
        <f t="shared" si="5"/>
        <v>0.80660999999999994</v>
      </c>
      <c r="AJ25" s="100">
        <f t="shared" si="5"/>
        <v>0.83224999999999993</v>
      </c>
      <c r="AK25" s="100">
        <f t="shared" si="5"/>
        <v>0.85788999999999993</v>
      </c>
      <c r="AL25" s="100">
        <f t="shared" si="5"/>
        <v>0.88352999999999993</v>
      </c>
      <c r="AM25" s="100">
        <f t="shared" si="5"/>
        <v>0.90916999999999992</v>
      </c>
      <c r="AN25" s="100">
        <f t="shared" si="5"/>
        <v>0.93480999999999992</v>
      </c>
      <c r="AO25" s="100">
        <f t="shared" si="5"/>
        <v>0.96044999999999991</v>
      </c>
      <c r="AP25" s="100">
        <f t="shared" si="5"/>
        <v>0.98608999999999991</v>
      </c>
      <c r="AQ25" s="100">
        <f t="shared" si="5"/>
        <v>0.99999999999999989</v>
      </c>
      <c r="AR25" s="100">
        <v>1</v>
      </c>
      <c r="AS25" s="100">
        <f t="shared" ref="AS25" si="7">AR25+AS7</f>
        <v>1</v>
      </c>
      <c r="AT25" s="100">
        <f t="shared" si="6"/>
        <v>1</v>
      </c>
      <c r="AU25" s="100">
        <f t="shared" si="6"/>
        <v>1</v>
      </c>
      <c r="AV25" s="100">
        <f t="shared" si="6"/>
        <v>1</v>
      </c>
      <c r="AW25" s="100">
        <f t="shared" si="6"/>
        <v>1</v>
      </c>
      <c r="AX25" s="100">
        <f t="shared" si="6"/>
        <v>1</v>
      </c>
      <c r="AY25" s="100">
        <f t="shared" si="6"/>
        <v>1</v>
      </c>
      <c r="AZ25" s="100">
        <f t="shared" si="6"/>
        <v>1</v>
      </c>
      <c r="BA25" s="100">
        <f t="shared" si="6"/>
        <v>1</v>
      </c>
      <c r="BB25" s="100">
        <f t="shared" si="6"/>
        <v>1</v>
      </c>
    </row>
    <row r="26" spans="1:54">
      <c r="A26" s="98" t="s">
        <v>254</v>
      </c>
    </row>
    <row r="27" spans="1:54">
      <c r="A27" s="97" t="s">
        <v>255</v>
      </c>
      <c r="B27" s="97">
        <v>6</v>
      </c>
      <c r="D27" s="100">
        <v>0.16669999999999999</v>
      </c>
      <c r="E27" s="100">
        <f t="shared" ref="E27:T32" si="8">D27+E9</f>
        <v>0.44443889000000003</v>
      </c>
      <c r="F27" s="100">
        <f t="shared" si="8"/>
        <v>0.64444088960000001</v>
      </c>
      <c r="G27" s="100">
        <f t="shared" si="8"/>
        <v>0.79999800040000002</v>
      </c>
      <c r="H27" s="100">
        <f t="shared" si="8"/>
        <v>0.91111911137776003</v>
      </c>
      <c r="I27" s="100">
        <f t="shared" si="8"/>
        <v>0.97777977784444003</v>
      </c>
      <c r="J27" s="101">
        <f t="shared" si="8"/>
        <v>1</v>
      </c>
    </row>
    <row r="28" spans="1:54">
      <c r="A28" s="97" t="s">
        <v>255</v>
      </c>
      <c r="B28" s="97">
        <v>9</v>
      </c>
      <c r="D28" s="100">
        <v>0.1111111111111111</v>
      </c>
      <c r="E28" s="100">
        <f t="shared" si="8"/>
        <v>0.28669333333333336</v>
      </c>
      <c r="F28" s="100">
        <f t="shared" si="8"/>
        <v>0.45389241600000002</v>
      </c>
      <c r="G28" s="100">
        <f t="shared" si="8"/>
        <v>0.59877475803520008</v>
      </c>
      <c r="H28" s="100">
        <f t="shared" si="8"/>
        <v>0.72138919197964291</v>
      </c>
      <c r="I28" s="100">
        <f t="shared" si="8"/>
        <v>0.82168908286697151</v>
      </c>
      <c r="J28" s="100">
        <f t="shared" si="8"/>
        <v>0.89970010911267151</v>
      </c>
      <c r="K28" s="100">
        <f t="shared" si="8"/>
        <v>0.95542672848967125</v>
      </c>
      <c r="L28" s="100">
        <f t="shared" si="8"/>
        <v>0.98885668212241784</v>
      </c>
      <c r="M28" s="101">
        <f t="shared" si="8"/>
        <v>1</v>
      </c>
    </row>
    <row r="29" spans="1:54">
      <c r="A29" s="97" t="s">
        <v>255</v>
      </c>
      <c r="B29" s="97">
        <v>12</v>
      </c>
      <c r="D29" s="100">
        <v>8.3299999999999999E-2</v>
      </c>
      <c r="E29" s="100">
        <f t="shared" si="8"/>
        <v>0.23611388999999999</v>
      </c>
      <c r="F29" s="100">
        <f t="shared" si="8"/>
        <v>0.36872451869599998</v>
      </c>
      <c r="G29" s="100">
        <f t="shared" si="8"/>
        <v>0.48866686014375998</v>
      </c>
      <c r="H29" s="100">
        <f t="shared" si="8"/>
        <v>0.59599568619958476</v>
      </c>
      <c r="I29" s="100">
        <f t="shared" si="8"/>
        <v>0.69069429735440213</v>
      </c>
      <c r="J29" s="100">
        <f t="shared" si="8"/>
        <v>0.77275310026627919</v>
      </c>
      <c r="K29" s="100">
        <f t="shared" si="8"/>
        <v>0.84219975282490422</v>
      </c>
      <c r="L29" s="100">
        <f t="shared" si="8"/>
        <v>0.89900784180793869</v>
      </c>
      <c r="M29" s="100">
        <f t="shared" si="8"/>
        <v>0.94319191101696553</v>
      </c>
      <c r="N29" s="100">
        <f>M29+N11</f>
        <v>0.97475448525593944</v>
      </c>
      <c r="O29" s="100">
        <f>N29+O11</f>
        <v>0.99368862131398483</v>
      </c>
      <c r="P29" s="101">
        <f>O29+P11</f>
        <v>1</v>
      </c>
      <c r="Q29" s="100">
        <f>P29</f>
        <v>1</v>
      </c>
      <c r="R29" s="100">
        <f t="shared" ref="R29:AG30" si="9">Q29</f>
        <v>1</v>
      </c>
      <c r="S29" s="100">
        <f t="shared" si="9"/>
        <v>1</v>
      </c>
      <c r="T29" s="100">
        <f t="shared" si="9"/>
        <v>1</v>
      </c>
      <c r="U29" s="100">
        <f t="shared" si="9"/>
        <v>1</v>
      </c>
      <c r="V29" s="100">
        <f t="shared" si="9"/>
        <v>1</v>
      </c>
      <c r="W29" s="100">
        <f t="shared" si="9"/>
        <v>1</v>
      </c>
      <c r="X29" s="100">
        <f t="shared" si="9"/>
        <v>1</v>
      </c>
      <c r="Y29" s="100">
        <f t="shared" si="9"/>
        <v>1</v>
      </c>
      <c r="Z29" s="100">
        <f t="shared" si="9"/>
        <v>1</v>
      </c>
      <c r="AA29" s="100">
        <f t="shared" si="9"/>
        <v>1</v>
      </c>
      <c r="AB29" s="100">
        <f t="shared" si="9"/>
        <v>1</v>
      </c>
      <c r="AC29" s="100">
        <f t="shared" si="9"/>
        <v>1</v>
      </c>
      <c r="AD29" s="100">
        <f t="shared" si="9"/>
        <v>1</v>
      </c>
      <c r="AE29" s="100">
        <f t="shared" si="9"/>
        <v>1</v>
      </c>
      <c r="AF29" s="100">
        <f t="shared" si="9"/>
        <v>1</v>
      </c>
      <c r="AG29" s="100">
        <f t="shared" si="9"/>
        <v>1</v>
      </c>
      <c r="AH29" s="100">
        <f t="shared" ref="AH29:AW30" si="10">AG29</f>
        <v>1</v>
      </c>
      <c r="AI29" s="100">
        <f t="shared" si="10"/>
        <v>1</v>
      </c>
      <c r="AJ29" s="100">
        <f t="shared" si="10"/>
        <v>1</v>
      </c>
      <c r="AK29" s="100">
        <f t="shared" si="10"/>
        <v>1</v>
      </c>
      <c r="AL29" s="100">
        <f t="shared" si="10"/>
        <v>1</v>
      </c>
      <c r="AM29" s="100">
        <f t="shared" si="10"/>
        <v>1</v>
      </c>
      <c r="AN29" s="100">
        <f t="shared" si="10"/>
        <v>1</v>
      </c>
      <c r="AO29" s="100">
        <f t="shared" si="10"/>
        <v>1</v>
      </c>
      <c r="AP29" s="100">
        <f t="shared" si="10"/>
        <v>1</v>
      </c>
      <c r="AQ29" s="100">
        <f t="shared" si="10"/>
        <v>1</v>
      </c>
      <c r="AR29" s="100">
        <f t="shared" si="10"/>
        <v>1</v>
      </c>
      <c r="AS29" s="100">
        <f t="shared" si="10"/>
        <v>1</v>
      </c>
      <c r="AT29" s="100">
        <f t="shared" si="10"/>
        <v>1</v>
      </c>
      <c r="AU29" s="100">
        <f t="shared" si="10"/>
        <v>1</v>
      </c>
      <c r="AV29" s="100">
        <f t="shared" si="10"/>
        <v>1</v>
      </c>
      <c r="AW29" s="100">
        <f t="shared" si="10"/>
        <v>1</v>
      </c>
      <c r="AX29" s="100">
        <f t="shared" ref="AR29:BB31" si="11">AW29</f>
        <v>1</v>
      </c>
      <c r="AY29" s="100">
        <f t="shared" si="11"/>
        <v>1</v>
      </c>
      <c r="AZ29" s="100">
        <f t="shared" si="11"/>
        <v>1</v>
      </c>
      <c r="BA29" s="100">
        <f t="shared" si="11"/>
        <v>1</v>
      </c>
      <c r="BB29" s="100">
        <f t="shared" si="11"/>
        <v>1</v>
      </c>
    </row>
    <row r="30" spans="1:54">
      <c r="A30" s="97" t="s">
        <v>255</v>
      </c>
      <c r="B30" s="97">
        <v>22</v>
      </c>
      <c r="D30" s="229">
        <v>4.5499999999999999E-2</v>
      </c>
      <c r="E30" s="100">
        <f>D30+E12</f>
        <v>0.13226404999999999</v>
      </c>
      <c r="F30" s="100">
        <f t="shared" si="8"/>
        <v>0.21296349334999998</v>
      </c>
      <c r="G30" s="100">
        <f t="shared" si="8"/>
        <v>0.289699552748375</v>
      </c>
      <c r="H30" s="100">
        <f t="shared" si="8"/>
        <v>0.36250534859166655</v>
      </c>
      <c r="I30" s="100">
        <f t="shared" si="8"/>
        <v>0.43135477094376656</v>
      </c>
      <c r="J30" s="100">
        <f t="shared" si="8"/>
        <v>0.4962940561019884</v>
      </c>
      <c r="K30" s="100">
        <f t="shared" si="8"/>
        <v>0.55729284590803763</v>
      </c>
      <c r="L30" s="100">
        <f t="shared" si="8"/>
        <v>0.61435779807049151</v>
      </c>
      <c r="M30" s="100">
        <f t="shared" si="8"/>
        <v>0.66749929349637782</v>
      </c>
      <c r="N30" s="100">
        <f t="shared" si="8"/>
        <v>0.71667614798826351</v>
      </c>
      <c r="O30" s="100">
        <f t="shared" si="8"/>
        <v>0.76192296715453778</v>
      </c>
      <c r="P30" s="100">
        <f t="shared" si="8"/>
        <v>0.80325314005651005</v>
      </c>
      <c r="Q30" s="100">
        <f t="shared" si="8"/>
        <v>0.84063504344577311</v>
      </c>
      <c r="R30" s="100">
        <f t="shared" si="8"/>
        <v>0.87408574782650539</v>
      </c>
      <c r="S30" s="100">
        <f t="shared" si="8"/>
        <v>0.90360004853597253</v>
      </c>
      <c r="T30" s="100">
        <f t="shared" si="8"/>
        <v>0.92917495565937902</v>
      </c>
      <c r="U30" s="100">
        <f t="shared" ref="U30:AJ32" si="12">T30+U12</f>
        <v>0.95081908920987279</v>
      </c>
      <c r="V30" s="100">
        <f t="shared" si="12"/>
        <v>0.96852421709431857</v>
      </c>
      <c r="W30" s="100">
        <f t="shared" si="12"/>
        <v>0.98229487211555422</v>
      </c>
      <c r="X30" s="100">
        <f t="shared" si="12"/>
        <v>0.99213184116815234</v>
      </c>
      <c r="Y30" s="100">
        <f t="shared" si="12"/>
        <v>0.99803296029203814</v>
      </c>
      <c r="Z30" s="101">
        <f t="shared" si="12"/>
        <v>1</v>
      </c>
      <c r="AA30" s="100">
        <f>Z30</f>
        <v>1</v>
      </c>
      <c r="AB30" s="100">
        <f t="shared" si="9"/>
        <v>1</v>
      </c>
      <c r="AC30" s="100">
        <f t="shared" si="9"/>
        <v>1</v>
      </c>
      <c r="AD30" s="100">
        <f t="shared" si="9"/>
        <v>1</v>
      </c>
      <c r="AE30" s="100">
        <f t="shared" si="9"/>
        <v>1</v>
      </c>
      <c r="AF30" s="100">
        <f t="shared" si="9"/>
        <v>1</v>
      </c>
      <c r="AG30" s="100">
        <f t="shared" si="9"/>
        <v>1</v>
      </c>
      <c r="AH30" s="100">
        <f t="shared" si="10"/>
        <v>1</v>
      </c>
      <c r="AI30" s="100">
        <f t="shared" si="10"/>
        <v>1</v>
      </c>
      <c r="AJ30" s="100">
        <f t="shared" si="10"/>
        <v>1</v>
      </c>
      <c r="AK30" s="100">
        <f t="shared" si="10"/>
        <v>1</v>
      </c>
      <c r="AL30" s="100">
        <f t="shared" si="10"/>
        <v>1</v>
      </c>
      <c r="AM30" s="100">
        <f t="shared" si="10"/>
        <v>1</v>
      </c>
      <c r="AN30" s="100">
        <f t="shared" si="10"/>
        <v>1</v>
      </c>
      <c r="AO30" s="100">
        <f t="shared" si="10"/>
        <v>1</v>
      </c>
      <c r="AP30" s="100">
        <f t="shared" si="10"/>
        <v>1</v>
      </c>
      <c r="AQ30" s="100">
        <f t="shared" si="10"/>
        <v>1</v>
      </c>
      <c r="AR30" s="100">
        <f t="shared" si="10"/>
        <v>1</v>
      </c>
      <c r="AS30" s="100">
        <f t="shared" si="10"/>
        <v>1</v>
      </c>
      <c r="AT30" s="100">
        <f t="shared" si="10"/>
        <v>1</v>
      </c>
      <c r="AU30" s="100">
        <f t="shared" si="10"/>
        <v>1</v>
      </c>
      <c r="AV30" s="100">
        <f t="shared" si="10"/>
        <v>1</v>
      </c>
      <c r="AW30" s="100">
        <f t="shared" si="10"/>
        <v>1</v>
      </c>
      <c r="AX30" s="100">
        <f t="shared" si="11"/>
        <v>1</v>
      </c>
      <c r="AY30" s="100">
        <f t="shared" si="11"/>
        <v>1</v>
      </c>
      <c r="AZ30" s="100">
        <f t="shared" si="11"/>
        <v>1</v>
      </c>
      <c r="BA30" s="100">
        <f t="shared" si="11"/>
        <v>1</v>
      </c>
      <c r="BB30" s="100">
        <f t="shared" si="11"/>
        <v>1</v>
      </c>
    </row>
    <row r="31" spans="1:54">
      <c r="A31" s="97" t="s">
        <v>255</v>
      </c>
      <c r="B31" s="97">
        <v>30</v>
      </c>
      <c r="D31" s="100">
        <v>3.3300000000000003E-2</v>
      </c>
      <c r="E31" s="100">
        <f>D31+E13</f>
        <v>9.7778890000000007E-2</v>
      </c>
      <c r="F31" s="100">
        <f t="shared" si="8"/>
        <v>0.15894948125800001</v>
      </c>
      <c r="G31" s="100">
        <f t="shared" si="8"/>
        <v>0.21799122767368842</v>
      </c>
      <c r="H31" s="100">
        <f t="shared" si="8"/>
        <v>0.27484326542181126</v>
      </c>
      <c r="I31" s="100">
        <f t="shared" si="8"/>
        <v>0.32952008320900672</v>
      </c>
      <c r="J31" s="100">
        <f t="shared" si="8"/>
        <v>0.38208570868542058</v>
      </c>
      <c r="K31" s="100">
        <f t="shared" si="8"/>
        <v>0.43250751485669026</v>
      </c>
      <c r="L31" s="100">
        <f t="shared" si="8"/>
        <v>0.48080112534238595</v>
      </c>
      <c r="M31" s="100">
        <f t="shared" si="8"/>
        <v>0.52690598541198208</v>
      </c>
      <c r="N31" s="100">
        <f t="shared" si="8"/>
        <v>0.5709037287686678</v>
      </c>
      <c r="O31" s="100">
        <f t="shared" si="8"/>
        <v>0.61274061521372269</v>
      </c>
      <c r="P31" s="100">
        <f t="shared" si="8"/>
        <v>0.65243470215431609</v>
      </c>
      <c r="Q31" s="100">
        <f t="shared" si="8"/>
        <v>0.68997175432164992</v>
      </c>
      <c r="R31" s="100">
        <f t="shared" si="8"/>
        <v>0.72537697997811756</v>
      </c>
      <c r="S31" s="100">
        <f t="shared" si="8"/>
        <v>0.75863382770276755</v>
      </c>
      <c r="T31" s="100">
        <f t="shared" si="8"/>
        <v>0.78974592731188087</v>
      </c>
      <c r="U31" s="100">
        <f t="shared" si="12"/>
        <v>0.81871893852830369</v>
      </c>
      <c r="V31" s="100">
        <f t="shared" si="12"/>
        <v>0.84553040751996755</v>
      </c>
      <c r="W31" s="100">
        <f t="shared" si="12"/>
        <v>0.87019920143902874</v>
      </c>
      <c r="X31" s="100">
        <f t="shared" si="12"/>
        <v>0.89273262006921339</v>
      </c>
      <c r="Y31" s="100">
        <f t="shared" si="12"/>
        <v>0.91311342225606285</v>
      </c>
      <c r="Z31" s="100">
        <f t="shared" si="12"/>
        <v>0.93135091492451527</v>
      </c>
      <c r="AA31" s="100">
        <f t="shared" si="12"/>
        <v>0.94744226046620894</v>
      </c>
      <c r="AB31" s="100">
        <f t="shared" si="12"/>
        <v>0.96138582876452372</v>
      </c>
      <c r="AC31" s="100">
        <f t="shared" si="12"/>
        <v>0.97318631949408529</v>
      </c>
      <c r="AD31" s="100">
        <f t="shared" si="12"/>
        <v>0.98283924447621462</v>
      </c>
      <c r="AE31" s="100">
        <f t="shared" si="12"/>
        <v>0.99034707501787078</v>
      </c>
      <c r="AF31" s="100">
        <f t="shared" si="12"/>
        <v>0.99571024013794185</v>
      </c>
      <c r="AG31" s="100">
        <f t="shared" si="12"/>
        <v>0.99892756003448557</v>
      </c>
      <c r="AH31" s="100">
        <f t="shared" si="12"/>
        <v>1.0000000000000002</v>
      </c>
      <c r="AI31" s="100">
        <f t="shared" si="12"/>
        <v>1.0000000000000002</v>
      </c>
      <c r="AJ31" s="100">
        <f t="shared" si="12"/>
        <v>1.0000000000000002</v>
      </c>
      <c r="AK31" s="100">
        <f t="shared" ref="AK31:AQ32" si="13">AJ31+AK13</f>
        <v>1.0000000000000002</v>
      </c>
      <c r="AL31" s="100">
        <f t="shared" si="13"/>
        <v>1.0000000000000002</v>
      </c>
      <c r="AM31" s="100">
        <f t="shared" si="13"/>
        <v>1.0000000000000002</v>
      </c>
      <c r="AN31" s="100">
        <f t="shared" si="13"/>
        <v>1.0000000000000002</v>
      </c>
      <c r="AO31" s="100">
        <f t="shared" si="13"/>
        <v>1.0000000000000002</v>
      </c>
      <c r="AP31" s="100">
        <f t="shared" si="13"/>
        <v>1.0000000000000002</v>
      </c>
      <c r="AQ31" s="100">
        <f t="shared" si="13"/>
        <v>1.0000000000000002</v>
      </c>
      <c r="AR31" s="100">
        <f t="shared" si="11"/>
        <v>1.0000000000000002</v>
      </c>
      <c r="AS31" s="100">
        <f t="shared" ref="AS31:BB32" si="14">AR31+AS13</f>
        <v>1.0000000000000002</v>
      </c>
      <c r="AT31" s="100">
        <f t="shared" si="14"/>
        <v>1.0000000000000002</v>
      </c>
      <c r="AU31" s="100">
        <f t="shared" si="14"/>
        <v>1.0000000000000002</v>
      </c>
      <c r="AV31" s="100">
        <f t="shared" si="14"/>
        <v>1.0000000000000002</v>
      </c>
      <c r="AW31" s="100">
        <f t="shared" si="14"/>
        <v>1.0000000000000002</v>
      </c>
      <c r="AX31" s="100">
        <f t="shared" si="14"/>
        <v>1.0000000000000002</v>
      </c>
      <c r="AY31" s="100">
        <f t="shared" si="14"/>
        <v>1.0000000000000002</v>
      </c>
      <c r="AZ31" s="100">
        <f t="shared" si="14"/>
        <v>1.0000000000000002</v>
      </c>
      <c r="BA31" s="100">
        <f t="shared" si="14"/>
        <v>1.0000000000000002</v>
      </c>
      <c r="BB31" s="100">
        <f t="shared" si="14"/>
        <v>1.0000000000000002</v>
      </c>
    </row>
    <row r="32" spans="1:54">
      <c r="A32" s="97" t="s">
        <v>255</v>
      </c>
      <c r="B32" s="97">
        <v>50</v>
      </c>
      <c r="D32" s="100">
        <v>0.02</v>
      </c>
      <c r="E32" s="100">
        <f>D32+E14</f>
        <v>5.9200000000000003E-2</v>
      </c>
      <c r="F32" s="100">
        <f t="shared" si="8"/>
        <v>9.7208320000000001E-2</v>
      </c>
      <c r="G32" s="100">
        <f t="shared" si="8"/>
        <v>0.13440333721600001</v>
      </c>
      <c r="H32" s="100">
        <f t="shared" si="8"/>
        <v>0.17084495671920641</v>
      </c>
      <c r="I32" s="100">
        <f t="shared" si="8"/>
        <v>0.20649862358028054</v>
      </c>
      <c r="J32" s="100">
        <f t="shared" si="8"/>
        <v>0.24141268414274819</v>
      </c>
      <c r="K32" s="100">
        <f t="shared" si="8"/>
        <v>0.27547325462473882</v>
      </c>
      <c r="L32" s="100">
        <f t="shared" si="8"/>
        <v>0.30880148491200082</v>
      </c>
      <c r="M32" s="100">
        <f t="shared" si="8"/>
        <v>0.34135693497264558</v>
      </c>
      <c r="N32" s="100">
        <f t="shared" si="8"/>
        <v>0.37310353070696406</v>
      </c>
      <c r="O32" s="100">
        <f t="shared" si="8"/>
        <v>0.40407221629004003</v>
      </c>
      <c r="P32" s="100">
        <f t="shared" si="8"/>
        <v>0.43422616214576398</v>
      </c>
      <c r="Q32" s="100">
        <f t="shared" si="8"/>
        <v>0.46358982433039886</v>
      </c>
      <c r="R32" s="100">
        <f t="shared" si="8"/>
        <v>0.4921804866935886</v>
      </c>
      <c r="S32" s="100">
        <f t="shared" si="8"/>
        <v>0.52000899602277995</v>
      </c>
      <c r="T32" s="100">
        <f t="shared" si="8"/>
        <v>0.54703248954669748</v>
      </c>
      <c r="U32" s="100">
        <f t="shared" si="12"/>
        <v>0.57330460515298898</v>
      </c>
      <c r="V32" s="100">
        <f t="shared" si="12"/>
        <v>0.59877832022535549</v>
      </c>
      <c r="W32" s="100">
        <f t="shared" si="12"/>
        <v>0.62345345353149617</v>
      </c>
      <c r="X32" s="100">
        <f t="shared" si="12"/>
        <v>0.64736415923224622</v>
      </c>
      <c r="Y32" s="100">
        <f t="shared" si="12"/>
        <v>0.67049707038661088</v>
      </c>
      <c r="Z32" s="100">
        <f t="shared" si="12"/>
        <v>0.69283736901439863</v>
      </c>
      <c r="AA32" s="100">
        <f t="shared" si="12"/>
        <v>0.71440018570958785</v>
      </c>
      <c r="AB32" s="100">
        <f t="shared" si="12"/>
        <v>0.73516329220850085</v>
      </c>
      <c r="AC32" s="100">
        <f t="shared" si="12"/>
        <v>0.75513197997597992</v>
      </c>
      <c r="AD32" s="100">
        <f t="shared" si="12"/>
        <v>0.77432963274586308</v>
      </c>
      <c r="AE32" s="100">
        <f t="shared" si="12"/>
        <v>0.79274433471380068</v>
      </c>
      <c r="AF32" s="100">
        <f t="shared" si="12"/>
        <v>0.8103817918296562</v>
      </c>
      <c r="AG32" s="100">
        <f t="shared" si="12"/>
        <v>0.82721988871518271</v>
      </c>
      <c r="AH32" s="100">
        <f t="shared" si="12"/>
        <v>0.84328843906467066</v>
      </c>
      <c r="AI32" s="100">
        <f t="shared" si="12"/>
        <v>0.85856781625586531</v>
      </c>
      <c r="AJ32" s="100">
        <f t="shared" si="12"/>
        <v>0.87306461508963906</v>
      </c>
      <c r="AK32" s="100">
        <f t="shared" si="13"/>
        <v>0.88677363665995801</v>
      </c>
      <c r="AL32" s="100">
        <f t="shared" si="13"/>
        <v>0.8997040873533908</v>
      </c>
      <c r="AM32" s="100">
        <f t="shared" si="13"/>
        <v>0.91184992237489515</v>
      </c>
      <c r="AN32" s="100">
        <f t="shared" si="13"/>
        <v>0.92321246738077112</v>
      </c>
      <c r="AO32" s="100">
        <f t="shared" si="13"/>
        <v>0.93379378937570079</v>
      </c>
      <c r="AP32" s="100">
        <f t="shared" si="13"/>
        <v>0.94358568792703457</v>
      </c>
      <c r="AQ32" s="100">
        <f t="shared" si="13"/>
        <v>0.95259505356508711</v>
      </c>
      <c r="AR32" s="100">
        <f>AQ32+AR14</f>
        <v>0.9608245522661879</v>
      </c>
      <c r="AS32" s="100">
        <f t="shared" si="14"/>
        <v>0.9682678873356122</v>
      </c>
      <c r="AT32" s="100">
        <f t="shared" si="14"/>
        <v>0.97492845778386716</v>
      </c>
      <c r="AU32" s="100">
        <f t="shared" si="14"/>
        <v>0.98080522727932862</v>
      </c>
      <c r="AV32" s="100">
        <f t="shared" si="14"/>
        <v>0.98589760048212272</v>
      </c>
      <c r="AW32" s="100">
        <f t="shared" si="14"/>
        <v>0.990207293774786</v>
      </c>
      <c r="AX32" s="100">
        <f t="shared" si="14"/>
        <v>0.99373266801586302</v>
      </c>
      <c r="AY32" s="100">
        <f t="shared" si="14"/>
        <v>0.99647462575892287</v>
      </c>
      <c r="AZ32" s="100">
        <f t="shared" si="14"/>
        <v>0.99843332368726523</v>
      </c>
      <c r="BA32" s="100">
        <f t="shared" si="14"/>
        <v>0.99960833092181622</v>
      </c>
      <c r="BB32" s="100">
        <f t="shared" si="14"/>
        <v>0.99999999999999989</v>
      </c>
    </row>
    <row r="33" spans="1:43">
      <c r="A33" s="98" t="s">
        <v>256</v>
      </c>
    </row>
    <row r="34" spans="1:43">
      <c r="A34" s="97" t="s">
        <v>257</v>
      </c>
      <c r="B34" s="97">
        <v>46</v>
      </c>
      <c r="D34" s="100">
        <v>1.09E-2</v>
      </c>
      <c r="E34" s="100">
        <f t="shared" ref="E34:AQ35" si="15">D34+E16</f>
        <v>3.2600000000000004E-2</v>
      </c>
      <c r="F34" s="100">
        <f t="shared" si="15"/>
        <v>5.4300000000000001E-2</v>
      </c>
      <c r="G34" s="100">
        <f t="shared" si="15"/>
        <v>7.5999999999999998E-2</v>
      </c>
      <c r="H34" s="100">
        <f t="shared" si="15"/>
        <v>9.7699999999999995E-2</v>
      </c>
      <c r="I34" s="100">
        <f t="shared" si="15"/>
        <v>0.11939999999999999</v>
      </c>
      <c r="J34" s="100">
        <f t="shared" si="15"/>
        <v>0.1411</v>
      </c>
      <c r="K34" s="100">
        <f t="shared" si="15"/>
        <v>0.1628</v>
      </c>
      <c r="L34" s="100">
        <f t="shared" si="15"/>
        <v>0.1845</v>
      </c>
      <c r="M34" s="100">
        <f t="shared" si="15"/>
        <v>0.20619999999999999</v>
      </c>
      <c r="N34" s="100">
        <f t="shared" si="15"/>
        <v>0.22789999999999999</v>
      </c>
      <c r="O34" s="100">
        <f t="shared" si="15"/>
        <v>0.24959999999999999</v>
      </c>
      <c r="P34" s="100">
        <f t="shared" si="15"/>
        <v>0.27129999999999999</v>
      </c>
      <c r="Q34" s="100">
        <f t="shared" si="15"/>
        <v>0.29299999999999998</v>
      </c>
      <c r="R34" s="100">
        <f t="shared" si="15"/>
        <v>0.31469999999999998</v>
      </c>
      <c r="S34" s="100">
        <f t="shared" si="15"/>
        <v>0.33639999999999998</v>
      </c>
      <c r="T34" s="100">
        <f t="shared" si="15"/>
        <v>0.35809999999999997</v>
      </c>
      <c r="U34" s="100">
        <f t="shared" si="15"/>
        <v>0.37979999999999997</v>
      </c>
      <c r="V34" s="100">
        <f t="shared" si="15"/>
        <v>0.40149999999999997</v>
      </c>
      <c r="W34" s="100">
        <f t="shared" si="15"/>
        <v>0.42319999999999997</v>
      </c>
      <c r="X34" s="100">
        <f t="shared" si="15"/>
        <v>0.44489999999999996</v>
      </c>
      <c r="Y34" s="100">
        <f t="shared" si="15"/>
        <v>0.46659999999999996</v>
      </c>
      <c r="Z34" s="100">
        <f t="shared" si="15"/>
        <v>0.48829999999999996</v>
      </c>
      <c r="AA34" s="100">
        <f t="shared" si="15"/>
        <v>0.51</v>
      </c>
      <c r="AB34" s="100">
        <f t="shared" si="15"/>
        <v>0.53170000000000006</v>
      </c>
      <c r="AC34" s="100">
        <f t="shared" si="15"/>
        <v>0.55340000000000011</v>
      </c>
      <c r="AD34" s="100">
        <f t="shared" si="15"/>
        <v>0.57510000000000017</v>
      </c>
      <c r="AE34" s="100">
        <f t="shared" si="15"/>
        <v>0.59680000000000022</v>
      </c>
      <c r="AF34" s="100">
        <f t="shared" si="15"/>
        <v>0.61850000000000027</v>
      </c>
      <c r="AG34" s="100">
        <f t="shared" si="15"/>
        <v>0.64020000000000032</v>
      </c>
      <c r="AH34" s="100">
        <f t="shared" si="15"/>
        <v>0.66190000000000038</v>
      </c>
      <c r="AI34" s="100">
        <f t="shared" si="15"/>
        <v>0.68360000000000043</v>
      </c>
      <c r="AJ34" s="100">
        <f t="shared" si="15"/>
        <v>0.70530000000000048</v>
      </c>
      <c r="AK34" s="100">
        <f t="shared" si="15"/>
        <v>0.72700000000000053</v>
      </c>
      <c r="AL34" s="100">
        <f t="shared" si="15"/>
        <v>0.74870000000000059</v>
      </c>
      <c r="AM34" s="100">
        <f t="shared" si="15"/>
        <v>0.77040000000000064</v>
      </c>
      <c r="AN34" s="100">
        <f t="shared" si="15"/>
        <v>0.79210000000000069</v>
      </c>
      <c r="AO34" s="100">
        <f t="shared" si="15"/>
        <v>0.81380000000000075</v>
      </c>
      <c r="AP34" s="100">
        <f t="shared" si="15"/>
        <v>0.8355000000000008</v>
      </c>
      <c r="AQ34" s="100">
        <f t="shared" si="15"/>
        <v>0.85720000000000085</v>
      </c>
    </row>
    <row r="35" spans="1:43">
      <c r="A35" s="97" t="s">
        <v>258</v>
      </c>
      <c r="B35" s="97">
        <v>84</v>
      </c>
      <c r="D35" s="100">
        <v>6.0000000000000001E-3</v>
      </c>
      <c r="E35" s="100">
        <f t="shared" si="15"/>
        <v>1.7899999999999999E-2</v>
      </c>
      <c r="F35" s="100">
        <f t="shared" si="15"/>
        <v>2.98E-2</v>
      </c>
      <c r="G35" s="100">
        <f t="shared" si="15"/>
        <v>4.1700000000000001E-2</v>
      </c>
      <c r="H35" s="100">
        <f t="shared" si="15"/>
        <v>5.3600000000000002E-2</v>
      </c>
      <c r="I35" s="100">
        <f t="shared" si="15"/>
        <v>6.5500000000000003E-2</v>
      </c>
      <c r="J35" s="100">
        <f t="shared" si="15"/>
        <v>7.7399999999999997E-2</v>
      </c>
      <c r="K35" s="100">
        <f t="shared" si="15"/>
        <v>8.929999999999999E-2</v>
      </c>
      <c r="L35" s="100">
        <f t="shared" si="15"/>
        <v>0.10119999999999998</v>
      </c>
      <c r="M35" s="100">
        <f t="shared" si="15"/>
        <v>0.11309999999999998</v>
      </c>
      <c r="N35" s="100">
        <f t="shared" si="15"/>
        <v>0.12499999999999997</v>
      </c>
      <c r="O35" s="100">
        <f t="shared" si="15"/>
        <v>0.13689999999999997</v>
      </c>
      <c r="P35" s="100">
        <f t="shared" si="15"/>
        <v>0.14879999999999996</v>
      </c>
      <c r="Q35" s="100">
        <f t="shared" si="15"/>
        <v>0.16069999999999995</v>
      </c>
      <c r="R35" s="100">
        <f t="shared" si="15"/>
        <v>0.17259999999999995</v>
      </c>
      <c r="S35" s="100">
        <f t="shared" si="15"/>
        <v>0.18449999999999994</v>
      </c>
      <c r="T35" s="100">
        <f t="shared" si="15"/>
        <v>0.19639999999999994</v>
      </c>
      <c r="U35" s="100">
        <f t="shared" si="15"/>
        <v>0.20829999999999993</v>
      </c>
      <c r="V35" s="100">
        <f t="shared" si="15"/>
        <v>0.22019999999999992</v>
      </c>
      <c r="W35" s="100">
        <f t="shared" si="15"/>
        <v>0.23209999999999992</v>
      </c>
      <c r="X35" s="100">
        <f t="shared" si="15"/>
        <v>0.24399999999999991</v>
      </c>
      <c r="Y35" s="100">
        <f t="shared" si="15"/>
        <v>0.25589999999999991</v>
      </c>
      <c r="Z35" s="100">
        <f t="shared" si="15"/>
        <v>0.26779999999999993</v>
      </c>
      <c r="AA35" s="100">
        <f t="shared" si="15"/>
        <v>0.27969999999999995</v>
      </c>
      <c r="AB35" s="100">
        <f t="shared" si="15"/>
        <v>0.29159999999999997</v>
      </c>
      <c r="AC35" s="100">
        <f t="shared" si="15"/>
        <v>0.30349999999999999</v>
      </c>
      <c r="AD35" s="100">
        <f t="shared" si="15"/>
        <v>0.31540000000000001</v>
      </c>
      <c r="AE35" s="100">
        <f t="shared" si="15"/>
        <v>0.32730000000000004</v>
      </c>
      <c r="AF35" s="100">
        <f t="shared" si="15"/>
        <v>0.33920000000000006</v>
      </c>
      <c r="AG35" s="100">
        <f t="shared" si="15"/>
        <v>0.35110000000000008</v>
      </c>
      <c r="AH35" s="100">
        <f t="shared" si="15"/>
        <v>0.3630000000000001</v>
      </c>
      <c r="AI35" s="100">
        <f t="shared" si="15"/>
        <v>0.37490000000000012</v>
      </c>
      <c r="AJ35" s="100">
        <f t="shared" si="15"/>
        <v>0.38680000000000014</v>
      </c>
      <c r="AK35" s="100">
        <f t="shared" si="15"/>
        <v>0.39870000000000017</v>
      </c>
      <c r="AL35" s="100">
        <f t="shared" si="15"/>
        <v>0.41060000000000019</v>
      </c>
      <c r="AM35" s="100">
        <f t="shared" si="15"/>
        <v>0.42250000000000021</v>
      </c>
      <c r="AN35" s="100">
        <f t="shared" si="15"/>
        <v>0.43440000000000023</v>
      </c>
      <c r="AO35" s="100">
        <f t="shared" si="15"/>
        <v>0.44630000000000025</v>
      </c>
      <c r="AP35" s="100">
        <f t="shared" si="15"/>
        <v>0.45820000000000027</v>
      </c>
      <c r="AQ35" s="100">
        <f t="shared" si="15"/>
        <v>0.4701000000000003</v>
      </c>
    </row>
  </sheetData>
  <pageMargins left="0.7" right="0.7" top="0.75" bottom="0.75" header="0.3" footer="0.3"/>
  <pageSetup scale="24" orientation="landscape" r:id="rId1"/>
  <headerFooter>
    <oddHeader>&amp;LS851-Line306-Sale_DR_CalAdvocates_001-Q01Atch01</oddHead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"/>
  <sheetViews>
    <sheetView tabSelected="1" workbookViewId="0">
      <selection sqref="A1:I1"/>
    </sheetView>
  </sheetViews>
  <sheetFormatPr defaultColWidth="9.140625" defaultRowHeight="15"/>
  <cols>
    <col min="1" max="1" width="2.7109375" style="32" customWidth="1"/>
    <col min="2" max="2" width="28.42578125" style="32" bestFit="1" customWidth="1"/>
    <col min="3" max="3" width="3.140625" style="32" customWidth="1"/>
    <col min="4" max="4" width="12.5703125" style="32" bestFit="1" customWidth="1"/>
    <col min="5" max="16384" width="9.140625" style="32"/>
  </cols>
  <sheetData>
    <row r="1" spans="1:1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1"/>
    </row>
    <row r="2" spans="1:11" ht="15.75">
      <c r="A2" s="358" t="s">
        <v>287</v>
      </c>
      <c r="B2" s="358"/>
      <c r="C2" s="358"/>
      <c r="D2" s="358"/>
      <c r="E2" s="358"/>
      <c r="F2" s="358"/>
      <c r="G2" s="358"/>
      <c r="H2" s="358"/>
      <c r="I2" s="358"/>
      <c r="J2" s="31"/>
      <c r="K2" s="33"/>
    </row>
    <row r="3" spans="1:11" ht="15.75">
      <c r="A3" s="358" t="s">
        <v>286</v>
      </c>
      <c r="B3" s="358"/>
      <c r="C3" s="358"/>
      <c r="D3" s="358"/>
      <c r="E3" s="358"/>
      <c r="F3" s="358"/>
      <c r="G3" s="358"/>
      <c r="H3" s="358"/>
      <c r="I3" s="358"/>
      <c r="J3" s="31"/>
      <c r="K3" s="33"/>
    </row>
    <row r="5" spans="1:11">
      <c r="D5" s="34" t="s">
        <v>195</v>
      </c>
    </row>
    <row r="6" spans="1:11">
      <c r="B6" s="35" t="s">
        <v>196</v>
      </c>
      <c r="C6" s="35" t="s">
        <v>197</v>
      </c>
      <c r="D6" s="36">
        <f ca="1">+'A-Gain Loss-revised'!G39</f>
        <v>844826.41804225428</v>
      </c>
      <c r="E6" s="32" t="s">
        <v>25</v>
      </c>
    </row>
    <row r="7" spans="1:11">
      <c r="B7" s="35" t="s">
        <v>198</v>
      </c>
      <c r="C7" s="35" t="s">
        <v>199</v>
      </c>
      <c r="D7" s="36">
        <f>+'A-Gain Loss-revised'!G30</f>
        <v>3845361.5576576921</v>
      </c>
      <c r="E7" s="32" t="s">
        <v>26</v>
      </c>
    </row>
    <row r="8" spans="1:11" ht="15.75" thickBot="1">
      <c r="B8" s="35"/>
      <c r="C8" s="35"/>
      <c r="D8" s="37">
        <f ca="1">D6-D7</f>
        <v>-3000535.1396154379</v>
      </c>
      <c r="E8" s="32" t="s">
        <v>200</v>
      </c>
    </row>
    <row r="9" spans="1:11" ht="15.75" thickTop="1">
      <c r="B9" s="35"/>
      <c r="C9" s="35"/>
      <c r="D9" s="38"/>
    </row>
    <row r="10" spans="1:11" ht="15.75">
      <c r="B10" s="39" t="s">
        <v>28</v>
      </c>
      <c r="C10" s="39"/>
      <c r="D10" s="40">
        <v>0.27983999999999998</v>
      </c>
    </row>
    <row r="11" spans="1:11">
      <c r="B11" s="39"/>
      <c r="C11" s="39"/>
    </row>
    <row r="12" spans="1:11" ht="15.75" thickBot="1">
      <c r="B12" s="39" t="s">
        <v>201</v>
      </c>
      <c r="C12" s="39"/>
      <c r="D12" s="37">
        <f ca="1">D8*D10</f>
        <v>-839669.75346998405</v>
      </c>
    </row>
    <row r="13" spans="1:11" ht="15.75" thickTop="1"/>
    <row r="16" spans="1:11">
      <c r="B16" s="359" t="s">
        <v>202</v>
      </c>
      <c r="C16" s="360"/>
      <c r="D16" s="360"/>
      <c r="E16" s="360"/>
      <c r="F16" s="360"/>
      <c r="G16" s="360"/>
    </row>
    <row r="17" spans="2:7">
      <c r="B17" s="360"/>
      <c r="C17" s="360"/>
      <c r="D17" s="360"/>
      <c r="E17" s="360"/>
      <c r="F17" s="360"/>
      <c r="G17" s="360"/>
    </row>
    <row r="18" spans="2:7">
      <c r="B18" s="360"/>
      <c r="C18" s="360"/>
      <c r="D18" s="360"/>
      <c r="E18" s="360"/>
      <c r="F18" s="360"/>
      <c r="G18" s="360"/>
    </row>
    <row r="19" spans="2:7">
      <c r="B19" s="360"/>
      <c r="C19" s="360"/>
      <c r="D19" s="360"/>
      <c r="E19" s="360"/>
      <c r="F19" s="360"/>
      <c r="G19" s="360"/>
    </row>
    <row r="20" spans="2:7">
      <c r="B20" s="360"/>
      <c r="C20" s="360"/>
      <c r="D20" s="360"/>
      <c r="E20" s="360"/>
      <c r="F20" s="360"/>
      <c r="G20" s="360"/>
    </row>
    <row r="21" spans="2:7">
      <c r="B21" s="360"/>
      <c r="C21" s="360"/>
      <c r="D21" s="360"/>
      <c r="E21" s="360"/>
      <c r="F21" s="360"/>
      <c r="G21" s="360"/>
    </row>
  </sheetData>
  <mergeCells count="4">
    <mergeCell ref="A1:I1"/>
    <mergeCell ref="A2:I2"/>
    <mergeCell ref="A3:I3"/>
    <mergeCell ref="B16:G21"/>
  </mergeCells>
  <pageMargins left="0.7" right="0.7" top="0.75" bottom="0.75" header="0.3" footer="0.3"/>
  <pageSetup orientation="landscape" r:id="rId1"/>
  <headerFooter>
    <oddHeader>&amp;LS851-Line306-Sale_DR_CalAdvocates_001-Q01Atch01</oddHeader>
  </headerFooter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8"/>
  <sheetViews>
    <sheetView tabSelected="1" workbookViewId="0">
      <selection sqref="A1:I1"/>
    </sheetView>
  </sheetViews>
  <sheetFormatPr defaultRowHeight="15"/>
  <cols>
    <col min="1" max="1" width="4.7109375" customWidth="1"/>
    <col min="2" max="6" width="2.7109375" customWidth="1"/>
    <col min="7" max="7" width="28.7109375" customWidth="1"/>
    <col min="8" max="8" width="2.7109375" customWidth="1"/>
    <col min="9" max="13" width="13.7109375" customWidth="1"/>
    <col min="14" max="15" width="4.7109375" customWidth="1"/>
    <col min="16" max="17" width="11.5703125" customWidth="1"/>
  </cols>
  <sheetData>
    <row r="1" spans="1:17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>
      <c r="A2" s="168" t="s">
        <v>290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70"/>
      <c r="P2" s="170"/>
      <c r="Q2" s="170"/>
    </row>
    <row r="3" spans="1:17">
      <c r="A3" s="168" t="s">
        <v>291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70"/>
      <c r="P3" s="170"/>
      <c r="Q3" s="170"/>
    </row>
    <row r="4" spans="1:17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70"/>
      <c r="O4" s="170"/>
      <c r="P4" s="170"/>
      <c r="Q4" s="170"/>
    </row>
    <row r="5" spans="1:17">
      <c r="A5" s="170"/>
      <c r="B5" s="170"/>
      <c r="C5" s="170"/>
      <c r="D5" s="170"/>
      <c r="E5" s="170"/>
      <c r="F5" s="170"/>
      <c r="G5" s="171" t="s">
        <v>292</v>
      </c>
      <c r="H5" s="170"/>
      <c r="I5" s="170" t="s">
        <v>293</v>
      </c>
      <c r="J5" s="170"/>
      <c r="K5" s="170"/>
      <c r="L5" s="172"/>
      <c r="M5" s="170"/>
      <c r="N5" s="170"/>
      <c r="O5" s="170"/>
      <c r="P5" s="170" t="s">
        <v>294</v>
      </c>
      <c r="Q5" s="170"/>
    </row>
    <row r="6" spans="1:17" ht="39">
      <c r="A6" s="174" t="s">
        <v>295</v>
      </c>
      <c r="B6" s="173"/>
      <c r="C6" s="361" t="s">
        <v>296</v>
      </c>
      <c r="D6" s="361"/>
      <c r="E6" s="361"/>
      <c r="F6" s="361"/>
      <c r="G6" s="361"/>
      <c r="H6" s="173"/>
      <c r="I6" s="175" t="s">
        <v>297</v>
      </c>
      <c r="J6" s="174" t="s">
        <v>8</v>
      </c>
      <c r="K6" s="174" t="s">
        <v>298</v>
      </c>
      <c r="L6" s="176" t="s">
        <v>299</v>
      </c>
      <c r="M6" s="174" t="s">
        <v>300</v>
      </c>
      <c r="N6" s="170"/>
      <c r="O6" s="170"/>
      <c r="P6" s="176" t="s">
        <v>301</v>
      </c>
      <c r="Q6" s="174" t="s">
        <v>300</v>
      </c>
    </row>
    <row r="7" spans="1:17">
      <c r="A7" s="177"/>
      <c r="B7" s="173"/>
      <c r="C7" s="177"/>
      <c r="D7" s="177"/>
      <c r="E7" s="177"/>
      <c r="F7" s="177"/>
      <c r="G7" s="177"/>
      <c r="H7" s="173"/>
      <c r="I7" s="178" t="s">
        <v>302</v>
      </c>
      <c r="J7" s="179" t="s">
        <v>303</v>
      </c>
      <c r="K7" s="179" t="s">
        <v>304</v>
      </c>
      <c r="L7" s="180" t="s">
        <v>305</v>
      </c>
      <c r="M7" s="179" t="s">
        <v>306</v>
      </c>
      <c r="N7" s="170"/>
      <c r="O7" s="170"/>
      <c r="P7" s="180" t="s">
        <v>305</v>
      </c>
      <c r="Q7" s="179" t="s">
        <v>306</v>
      </c>
    </row>
    <row r="8" spans="1:17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2"/>
      <c r="M8" s="170"/>
      <c r="N8" s="170"/>
      <c r="O8" s="170"/>
      <c r="P8" s="172"/>
      <c r="Q8" s="170"/>
    </row>
    <row r="9" spans="1:17">
      <c r="A9" s="181">
        <v>1</v>
      </c>
      <c r="B9" s="170"/>
      <c r="C9" s="170" t="s">
        <v>307</v>
      </c>
      <c r="D9" s="170"/>
      <c r="E9" s="170"/>
      <c r="F9" s="170"/>
      <c r="G9" s="170"/>
      <c r="H9" s="170"/>
      <c r="I9" s="182">
        <v>0.47</v>
      </c>
      <c r="J9" s="182">
        <v>4.8899999999999999E-2</v>
      </c>
      <c r="K9" s="183">
        <f>ROUND(I9*J9,4)</f>
        <v>2.3E-2</v>
      </c>
      <c r="L9" s="184">
        <v>1</v>
      </c>
      <c r="M9" s="183">
        <f>K9*L9</f>
        <v>2.3E-2</v>
      </c>
      <c r="N9" s="170"/>
      <c r="O9" s="170"/>
      <c r="P9" s="184">
        <v>1</v>
      </c>
      <c r="Q9" s="183">
        <f>+K9*P9</f>
        <v>2.3E-2</v>
      </c>
    </row>
    <row r="10" spans="1:17">
      <c r="A10" s="181">
        <v>2</v>
      </c>
      <c r="B10" s="170"/>
      <c r="C10" s="170" t="s">
        <v>308</v>
      </c>
      <c r="D10" s="170"/>
      <c r="E10" s="170"/>
      <c r="F10" s="170"/>
      <c r="G10" s="170"/>
      <c r="H10" s="170"/>
      <c r="I10" s="182">
        <v>0.01</v>
      </c>
      <c r="J10" s="182">
        <v>5.6000000000000001E-2</v>
      </c>
      <c r="K10" s="183">
        <f>ROUND(I10*J10,4)</f>
        <v>5.9999999999999995E-4</v>
      </c>
      <c r="L10" s="184">
        <f>+I22</f>
        <v>1.4253135689851768</v>
      </c>
      <c r="M10" s="183">
        <f>K10*L10</f>
        <v>8.5518814139110596E-4</v>
      </c>
      <c r="N10" s="170"/>
      <c r="O10" s="170"/>
      <c r="P10" s="184">
        <f>+I20</f>
        <v>1.3885726029071155</v>
      </c>
      <c r="Q10" s="183">
        <f t="shared" ref="Q10:Q11" si="0">+K10*P10</f>
        <v>8.3314356174426921E-4</v>
      </c>
    </row>
    <row r="11" spans="1:17">
      <c r="A11" s="181">
        <v>3</v>
      </c>
      <c r="B11" s="170"/>
      <c r="C11" s="170" t="s">
        <v>309</v>
      </c>
      <c r="D11" s="170"/>
      <c r="E11" s="170"/>
      <c r="F11" s="170"/>
      <c r="G11" s="170"/>
      <c r="H11" s="170"/>
      <c r="I11" s="185">
        <v>0.52</v>
      </c>
      <c r="J11" s="182">
        <v>0.10249999999999999</v>
      </c>
      <c r="K11" s="186">
        <f>ROUND(I11*J11,4)</f>
        <v>5.33E-2</v>
      </c>
      <c r="L11" s="184">
        <f>+I22</f>
        <v>1.4253135689851768</v>
      </c>
      <c r="M11" s="186">
        <f>K11*L11</f>
        <v>7.5969213226909929E-2</v>
      </c>
      <c r="N11" s="170"/>
      <c r="O11" s="170"/>
      <c r="P11" s="184">
        <f>+I20</f>
        <v>1.3885726029071155</v>
      </c>
      <c r="Q11" s="183">
        <f t="shared" si="0"/>
        <v>7.4010919734949249E-2</v>
      </c>
    </row>
    <row r="12" spans="1:17">
      <c r="A12" s="181">
        <v>4</v>
      </c>
      <c r="B12" s="170"/>
      <c r="C12" s="170"/>
      <c r="D12" s="170" t="s">
        <v>208</v>
      </c>
      <c r="E12" s="170"/>
      <c r="F12" s="170"/>
      <c r="G12" s="170"/>
      <c r="H12" s="170"/>
      <c r="I12" s="183">
        <f>SUM(I9:I11)</f>
        <v>1</v>
      </c>
      <c r="J12" s="183"/>
      <c r="K12" s="183">
        <f>SUM(K9:K11)</f>
        <v>7.6899999999999996E-2</v>
      </c>
      <c r="L12" s="170"/>
      <c r="M12" s="187">
        <f>SUM(M9:M11)</f>
        <v>9.9824401368301036E-2</v>
      </c>
      <c r="N12" s="170"/>
      <c r="O12" s="170"/>
      <c r="P12" s="170"/>
      <c r="Q12" s="187">
        <f>SUM(Q9:Q11)</f>
        <v>9.7844063296693512E-2</v>
      </c>
    </row>
    <row r="13" spans="1:17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88"/>
      <c r="N13" s="170"/>
      <c r="O13" s="170"/>
      <c r="P13" s="170"/>
      <c r="Q13" s="170"/>
    </row>
    <row r="14" spans="1:17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ht="15.75" thickBot="1">
      <c r="A16" s="181"/>
      <c r="B16" s="170"/>
      <c r="C16" s="189" t="s">
        <v>301</v>
      </c>
      <c r="D16" s="170"/>
      <c r="E16" s="170"/>
      <c r="F16" s="170"/>
      <c r="G16" s="170"/>
      <c r="H16" s="170"/>
      <c r="I16" s="190" t="s">
        <v>292</v>
      </c>
      <c r="J16" s="170"/>
      <c r="K16" s="170"/>
      <c r="L16" s="170"/>
      <c r="M16" s="170"/>
      <c r="N16" s="170"/>
      <c r="O16" s="170"/>
      <c r="P16" s="170"/>
      <c r="Q16" s="170"/>
    </row>
    <row r="17" spans="1:17">
      <c r="A17" s="181">
        <v>5</v>
      </c>
      <c r="B17" s="170"/>
      <c r="C17" s="170"/>
      <c r="D17" s="170" t="s">
        <v>310</v>
      </c>
      <c r="E17" s="170"/>
      <c r="F17" s="170"/>
      <c r="G17" s="170"/>
      <c r="H17" s="170"/>
      <c r="I17" s="182">
        <v>0.21</v>
      </c>
      <c r="J17" s="170"/>
      <c r="K17" s="170"/>
      <c r="L17" s="170"/>
      <c r="M17" s="170"/>
      <c r="N17" s="170"/>
      <c r="O17" s="170"/>
      <c r="P17" s="170"/>
      <c r="Q17" s="170"/>
    </row>
    <row r="18" spans="1:17">
      <c r="A18" s="181">
        <v>6</v>
      </c>
      <c r="B18" s="170"/>
      <c r="C18" s="170"/>
      <c r="D18" s="170" t="s">
        <v>311</v>
      </c>
      <c r="E18" s="170"/>
      <c r="F18" s="170"/>
      <c r="G18" s="170"/>
      <c r="H18" s="170"/>
      <c r="I18" s="182">
        <v>8.8400000000000006E-2</v>
      </c>
      <c r="J18" s="170"/>
      <c r="K18" s="170"/>
      <c r="L18" s="170"/>
      <c r="M18" s="170"/>
      <c r="N18" s="170"/>
      <c r="O18" s="170"/>
      <c r="P18" s="170"/>
      <c r="Q18" s="170"/>
    </row>
    <row r="19" spans="1:17">
      <c r="A19" s="181">
        <v>7</v>
      </c>
      <c r="B19" s="170"/>
      <c r="C19" s="170"/>
      <c r="D19" s="170"/>
      <c r="E19" s="170" t="s">
        <v>312</v>
      </c>
      <c r="F19" s="170"/>
      <c r="G19" s="170"/>
      <c r="H19" s="170"/>
      <c r="I19" s="183">
        <f>I18+(1-I18)*I17</f>
        <v>0.27983599999999997</v>
      </c>
      <c r="J19" s="170"/>
      <c r="K19" s="170"/>
      <c r="L19" s="170"/>
      <c r="M19" s="170"/>
      <c r="N19" s="170"/>
      <c r="O19" s="170"/>
      <c r="P19" s="170"/>
      <c r="Q19" s="170"/>
    </row>
    <row r="20" spans="1:17">
      <c r="A20" s="181">
        <v>8</v>
      </c>
      <c r="B20" s="170"/>
      <c r="C20" s="170"/>
      <c r="D20" s="170" t="s">
        <v>313</v>
      </c>
      <c r="E20" s="170"/>
      <c r="F20" s="170"/>
      <c r="G20" s="170"/>
      <c r="H20" s="170"/>
      <c r="I20" s="191">
        <f>1+(I19/(1-I19))</f>
        <v>1.3885726029071155</v>
      </c>
      <c r="J20" s="170"/>
      <c r="K20" s="170"/>
      <c r="L20" s="170"/>
      <c r="M20" s="170"/>
      <c r="N20" s="170"/>
      <c r="O20" s="170"/>
      <c r="P20" s="170"/>
      <c r="Q20" s="181"/>
    </row>
    <row r="21" spans="1:17">
      <c r="A21" s="181"/>
      <c r="B21" s="170"/>
      <c r="C21" s="170"/>
      <c r="D21" s="170"/>
      <c r="E21" s="170"/>
      <c r="F21" s="170"/>
      <c r="G21" s="170"/>
      <c r="H21" s="170"/>
      <c r="I21" s="192"/>
      <c r="J21" s="170"/>
      <c r="K21" s="170"/>
      <c r="L21" s="170"/>
      <c r="M21" s="170"/>
      <c r="N21" s="170"/>
      <c r="O21" s="170"/>
      <c r="P21" s="170"/>
      <c r="Q21" s="170"/>
    </row>
    <row r="22" spans="1:17">
      <c r="A22" s="181">
        <v>9</v>
      </c>
      <c r="B22" s="170"/>
      <c r="C22" s="170"/>
      <c r="D22" s="170" t="s">
        <v>314</v>
      </c>
      <c r="E22" s="170"/>
      <c r="F22" s="170"/>
      <c r="G22" s="170"/>
      <c r="H22" s="170"/>
      <c r="I22" s="184">
        <f>1/(1-(I18+I17))</f>
        <v>1.4253135689851768</v>
      </c>
      <c r="J22" s="170"/>
      <c r="K22" s="193"/>
      <c r="L22" s="170"/>
      <c r="M22" s="170"/>
      <c r="N22" s="170"/>
      <c r="O22" s="170"/>
      <c r="P22" s="170"/>
      <c r="Q22" s="170"/>
    </row>
    <row r="23" spans="1:17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>
      <c r="A25" s="170"/>
      <c r="B25" s="170"/>
      <c r="C25" s="170" t="s">
        <v>315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8" spans="1:17">
      <c r="M28" s="325"/>
    </row>
  </sheetData>
  <mergeCells count="1">
    <mergeCell ref="C6:G6"/>
  </mergeCells>
  <pageMargins left="0.7" right="0.7" top="0.75" bottom="0.75" header="0.3" footer="0.3"/>
  <pageSetup scale="81" orientation="landscape" r:id="rId1"/>
  <headerFooter>
    <oddHeader>&amp;LS851-Line306-Sale_DR_CalAdvocates_001-Q01Atch01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8"/>
  <sheetViews>
    <sheetView tabSelected="1" topLeftCell="A25" zoomScaleNormal="100" workbookViewId="0">
      <selection sqref="A1:I1"/>
    </sheetView>
  </sheetViews>
  <sheetFormatPr defaultColWidth="9.140625" defaultRowHeight="15"/>
  <cols>
    <col min="1" max="1" width="3" style="139" customWidth="1"/>
    <col min="2" max="2" width="4.28515625" style="3" customWidth="1"/>
    <col min="3" max="3" width="48.42578125" style="3" customWidth="1"/>
    <col min="4" max="4" width="2.7109375" style="4" customWidth="1"/>
    <col min="5" max="5" width="15.140625" style="3" customWidth="1"/>
    <col min="6" max="6" width="5.140625" style="3" customWidth="1"/>
    <col min="7" max="7" width="15.140625" style="3" customWidth="1"/>
    <col min="8" max="8" width="2.7109375" style="3" customWidth="1"/>
    <col min="9" max="9" width="15.140625" style="30" customWidth="1"/>
    <col min="10" max="10" width="2.7109375" style="3" customWidth="1"/>
    <col min="11" max="11" width="15.140625" style="3" customWidth="1"/>
    <col min="12" max="12" width="2.7109375" style="3" customWidth="1"/>
    <col min="13" max="13" width="12.28515625" style="3" customWidth="1"/>
    <col min="14" max="14" width="6" style="3" bestFit="1" customWidth="1"/>
    <col min="15" max="15" width="22.42578125" style="3" customWidth="1"/>
    <col min="16" max="16" width="9.140625" style="3"/>
    <col min="17" max="17" width="13" style="3" customWidth="1"/>
    <col min="18" max="16384" width="9.140625" style="3"/>
  </cols>
  <sheetData>
    <row r="1" spans="1:14">
      <c r="B1" s="354" t="s">
        <v>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4">
      <c r="B2" s="355" t="s">
        <v>115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4">
      <c r="B3" s="355" t="s">
        <v>114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4">
      <c r="B4" s="356" t="s">
        <v>1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4" hidden="1">
      <c r="I5" s="3"/>
      <c r="M5" s="5"/>
    </row>
    <row r="6" spans="1:14" hidden="1">
      <c r="I6" s="3"/>
    </row>
    <row r="7" spans="1:14" s="207" customFormat="1">
      <c r="A7" s="227"/>
      <c r="D7" s="4"/>
    </row>
    <row r="8" spans="1:14">
      <c r="A8" s="139">
        <v>1</v>
      </c>
      <c r="B8" s="6" t="s">
        <v>2</v>
      </c>
      <c r="H8" s="211"/>
      <c r="I8" s="211"/>
      <c r="J8" s="211"/>
      <c r="K8" s="211"/>
      <c r="L8" s="211"/>
      <c r="M8" s="211"/>
      <c r="N8" s="211"/>
    </row>
    <row r="9" spans="1:14">
      <c r="C9" s="3" t="s">
        <v>3</v>
      </c>
      <c r="E9" s="246">
        <v>25000000</v>
      </c>
      <c r="I9" s="3"/>
    </row>
    <row r="10" spans="1:14">
      <c r="C10" s="3" t="s">
        <v>404</v>
      </c>
      <c r="E10" s="251">
        <v>0</v>
      </c>
      <c r="I10" s="3"/>
    </row>
    <row r="11" spans="1:14" ht="15.75" thickBot="1">
      <c r="C11" s="3" t="s">
        <v>4</v>
      </c>
      <c r="E11" s="248">
        <f>SUM(E9:E10)</f>
        <v>25000000</v>
      </c>
      <c r="I11" s="3"/>
    </row>
    <row r="12" spans="1:14" s="207" customFormat="1" ht="15.75" thickTop="1">
      <c r="A12" s="227"/>
      <c r="D12" s="4"/>
      <c r="E12" s="12"/>
    </row>
    <row r="13" spans="1:14">
      <c r="I13" s="3"/>
    </row>
    <row r="14" spans="1:14">
      <c r="A14" s="139">
        <v>2</v>
      </c>
      <c r="B14" s="6" t="s">
        <v>5</v>
      </c>
      <c r="I14" s="3"/>
    </row>
    <row r="15" spans="1:14">
      <c r="I15" s="3"/>
    </row>
    <row r="16" spans="1:14">
      <c r="E16" s="7" t="s">
        <v>6</v>
      </c>
      <c r="F16" s="7"/>
      <c r="G16" s="7" t="s">
        <v>7</v>
      </c>
      <c r="H16" s="7"/>
      <c r="I16" s="204"/>
      <c r="J16" s="7"/>
      <c r="L16" s="7"/>
    </row>
    <row r="17" spans="1:16">
      <c r="E17" s="8" t="s">
        <v>8</v>
      </c>
      <c r="F17" s="7"/>
      <c r="G17" s="8" t="s">
        <v>9</v>
      </c>
      <c r="H17" s="7"/>
      <c r="I17" s="204"/>
      <c r="J17" s="9"/>
      <c r="L17" s="9"/>
    </row>
    <row r="18" spans="1:16">
      <c r="C18" s="3" t="s">
        <v>10</v>
      </c>
      <c r="D18" s="4" t="s">
        <v>33</v>
      </c>
      <c r="E18" s="246">
        <f>+'B-Summary'!B6</f>
        <v>1798.0255572550777</v>
      </c>
      <c r="F18" s="211"/>
      <c r="G18" s="17">
        <f>+E18/E21</f>
        <v>1.958218347761243E-4</v>
      </c>
      <c r="H18" s="211"/>
      <c r="I18" s="208"/>
      <c r="J18" s="208"/>
      <c r="K18" s="211"/>
      <c r="L18" s="208"/>
      <c r="M18" s="211"/>
      <c r="N18" s="211"/>
      <c r="O18" s="211"/>
      <c r="P18" s="211"/>
    </row>
    <row r="19" spans="1:16">
      <c r="C19" s="3" t="s">
        <v>11</v>
      </c>
      <c r="E19" s="246">
        <f>+'B-Summary'!B7</f>
        <v>9180148.2028124891</v>
      </c>
      <c r="F19" s="211"/>
      <c r="G19" s="17">
        <f>+E19/E21</f>
        <v>0.99980417816522382</v>
      </c>
      <c r="H19" s="211"/>
      <c r="I19" s="209"/>
      <c r="J19" s="209"/>
      <c r="K19" s="211"/>
      <c r="L19" s="209"/>
      <c r="M19" s="211"/>
      <c r="N19" s="211"/>
      <c r="O19" s="211"/>
      <c r="P19" s="211"/>
    </row>
    <row r="20" spans="1:16">
      <c r="C20" s="3" t="s">
        <v>12</v>
      </c>
      <c r="E20" s="247">
        <v>0</v>
      </c>
      <c r="F20" s="211"/>
      <c r="G20" s="17">
        <f>+E20/E21</f>
        <v>0</v>
      </c>
      <c r="H20" s="211"/>
      <c r="I20" s="209"/>
      <c r="J20" s="209"/>
      <c r="K20" s="211"/>
      <c r="L20" s="209"/>
      <c r="M20" s="211"/>
      <c r="N20" s="211"/>
      <c r="O20" s="211"/>
      <c r="P20" s="211"/>
    </row>
    <row r="21" spans="1:16" ht="15.75" thickBot="1">
      <c r="E21" s="194">
        <f>SUM(E18:E20)</f>
        <v>9181946.2283697445</v>
      </c>
      <c r="F21" s="327"/>
      <c r="G21" s="328">
        <f>SUM(G18:G20)</f>
        <v>1</v>
      </c>
      <c r="H21" s="327"/>
      <c r="I21" s="210"/>
      <c r="J21" s="210"/>
      <c r="K21" s="211"/>
      <c r="L21" s="210"/>
      <c r="M21" s="211"/>
      <c r="N21" s="211"/>
      <c r="O21" s="211"/>
      <c r="P21" s="211"/>
    </row>
    <row r="22" spans="1:16" ht="15.75" thickTop="1">
      <c r="E22" s="201"/>
      <c r="F22" s="211"/>
      <c r="G22" s="201"/>
      <c r="H22" s="211"/>
      <c r="I22" s="201"/>
      <c r="J22" s="201"/>
      <c r="K22" s="211"/>
      <c r="L22" s="201"/>
      <c r="M22" s="211"/>
      <c r="N22" s="211"/>
      <c r="O22" s="211"/>
      <c r="P22" s="211"/>
    </row>
    <row r="23" spans="1:16">
      <c r="E23" s="200"/>
      <c r="F23" s="211"/>
      <c r="G23" s="204"/>
      <c r="H23" s="201"/>
      <c r="I23" s="204"/>
      <c r="J23" s="204"/>
      <c r="K23" s="204"/>
      <c r="L23" s="200"/>
      <c r="M23" s="211"/>
      <c r="N23" s="211"/>
      <c r="O23" s="211"/>
      <c r="P23" s="211"/>
    </row>
    <row r="24" spans="1:16">
      <c r="A24" s="139">
        <v>3</v>
      </c>
      <c r="B24" s="6" t="s">
        <v>328</v>
      </c>
      <c r="C24" s="10"/>
      <c r="D24" s="11"/>
      <c r="E24" s="204"/>
      <c r="F24" s="211"/>
      <c r="G24" s="204"/>
      <c r="H24" s="201"/>
      <c r="I24" s="204"/>
      <c r="J24" s="204"/>
      <c r="K24" s="204"/>
      <c r="L24" s="204"/>
      <c r="M24" s="211"/>
      <c r="N24" s="211"/>
      <c r="O24" s="211"/>
      <c r="P24" s="211"/>
    </row>
    <row r="25" spans="1:16" s="207" customFormat="1">
      <c r="A25" s="227"/>
      <c r="B25" s="6"/>
      <c r="C25" s="10"/>
      <c r="D25" s="11"/>
      <c r="E25" s="200" t="s">
        <v>6</v>
      </c>
      <c r="F25" s="211"/>
      <c r="G25" s="200" t="s">
        <v>13</v>
      </c>
      <c r="H25" s="211"/>
      <c r="I25" s="200" t="s">
        <v>14</v>
      </c>
      <c r="J25" s="200"/>
      <c r="K25" s="200" t="s">
        <v>35</v>
      </c>
      <c r="L25" s="204"/>
      <c r="M25" s="211"/>
      <c r="N25" s="211"/>
      <c r="O25" s="211"/>
      <c r="P25" s="211"/>
    </row>
    <row r="26" spans="1:16" s="207" customFormat="1">
      <c r="A26" s="227"/>
      <c r="B26" s="6"/>
      <c r="C26" s="10"/>
      <c r="D26" s="11"/>
      <c r="E26" s="199" t="s">
        <v>8</v>
      </c>
      <c r="F26" s="211"/>
      <c r="G26" s="199" t="s">
        <v>15</v>
      </c>
      <c r="H26" s="211"/>
      <c r="I26" s="199" t="s">
        <v>16</v>
      </c>
      <c r="J26" s="204"/>
      <c r="K26" s="199" t="s">
        <v>36</v>
      </c>
      <c r="L26" s="204"/>
      <c r="M26" s="211"/>
      <c r="N26" s="211"/>
      <c r="O26" s="211"/>
      <c r="P26" s="211"/>
    </row>
    <row r="27" spans="1:16">
      <c r="C27" s="3" t="s">
        <v>10</v>
      </c>
      <c r="E27" s="220">
        <f>E18</f>
        <v>1798.0255572550777</v>
      </c>
      <c r="F27" s="225" t="s">
        <v>33</v>
      </c>
      <c r="G27" s="246">
        <f>+'B-Summary'!D6</f>
        <v>1798.0255572550777</v>
      </c>
      <c r="H27" s="220"/>
      <c r="I27" s="220">
        <f>E11*G18</f>
        <v>4895.5458694031076</v>
      </c>
      <c r="J27" s="329"/>
      <c r="K27" s="220">
        <f>+I27-G27</f>
        <v>3097.5203121480299</v>
      </c>
      <c r="L27" s="210"/>
      <c r="M27" s="211" t="s">
        <v>386</v>
      </c>
      <c r="N27" s="211"/>
      <c r="O27" s="211"/>
      <c r="P27" s="211"/>
    </row>
    <row r="28" spans="1:16">
      <c r="C28" s="3" t="s">
        <v>11</v>
      </c>
      <c r="E28" s="220">
        <f>+E19</f>
        <v>9180148.2028124891</v>
      </c>
      <c r="F28" s="225"/>
      <c r="G28" s="246">
        <f>+'B-Summary'!D7</f>
        <v>3843563.5321004372</v>
      </c>
      <c r="H28" s="220"/>
      <c r="I28" s="220">
        <f>+$E$11*G19</f>
        <v>24995104.454130597</v>
      </c>
      <c r="J28" s="329"/>
      <c r="K28" s="220">
        <f>+I28-G28</f>
        <v>21151540.922030158</v>
      </c>
      <c r="L28" s="210"/>
      <c r="M28" s="211" t="s">
        <v>64</v>
      </c>
      <c r="N28" s="211"/>
      <c r="O28" s="211"/>
      <c r="P28" s="211"/>
    </row>
    <row r="29" spans="1:16">
      <c r="E29" s="220"/>
      <c r="F29" s="225"/>
      <c r="G29" s="247"/>
      <c r="H29" s="220"/>
      <c r="I29" s="220"/>
      <c r="J29" s="329"/>
      <c r="K29" s="220"/>
      <c r="L29" s="210"/>
      <c r="M29" s="211"/>
      <c r="N29" s="211"/>
      <c r="O29" s="211"/>
      <c r="P29" s="211"/>
    </row>
    <row r="30" spans="1:16" ht="15.75" thickBot="1">
      <c r="E30" s="194">
        <f>SUM(E27:E29)</f>
        <v>9181946.2283697445</v>
      </c>
      <c r="F30" s="225"/>
      <c r="G30" s="194">
        <f>SUM(G27:G29)</f>
        <v>3845361.5576576921</v>
      </c>
      <c r="H30" s="329"/>
      <c r="I30" s="194">
        <f>SUM(I27:I29)</f>
        <v>25000000</v>
      </c>
      <c r="J30" s="329"/>
      <c r="K30" s="194">
        <f>SUM(K27:K29)</f>
        <v>21154638.442342307</v>
      </c>
      <c r="L30" s="210"/>
      <c r="M30" s="211"/>
      <c r="N30" s="211"/>
      <c r="O30" s="211"/>
      <c r="P30" s="211"/>
    </row>
    <row r="31" spans="1:16" ht="15.75" thickTop="1">
      <c r="E31" s="203"/>
      <c r="F31" s="225"/>
      <c r="G31" s="203"/>
      <c r="H31" s="210"/>
      <c r="I31" s="210"/>
      <c r="J31" s="210"/>
      <c r="K31" s="203"/>
      <c r="L31" s="210"/>
      <c r="M31" s="211"/>
      <c r="N31" s="211"/>
      <c r="O31" s="211"/>
      <c r="P31" s="211"/>
    </row>
    <row r="32" spans="1:16">
      <c r="E32" s="204"/>
      <c r="F32" s="211"/>
      <c r="G32" s="204"/>
      <c r="H32" s="201"/>
      <c r="I32" s="204"/>
      <c r="J32" s="204"/>
      <c r="K32" s="204"/>
      <c r="L32" s="200"/>
      <c r="M32" s="211"/>
      <c r="N32" s="211"/>
      <c r="O32" s="211"/>
      <c r="P32" s="211"/>
    </row>
    <row r="33" spans="1:17">
      <c r="A33" s="139">
        <v>4</v>
      </c>
      <c r="B33" s="6" t="s">
        <v>205</v>
      </c>
      <c r="C33" s="10"/>
      <c r="D33" s="11"/>
      <c r="E33" s="204"/>
      <c r="F33" s="211"/>
      <c r="G33" s="204"/>
      <c r="H33" s="201"/>
      <c r="I33" s="204"/>
      <c r="J33" s="204"/>
      <c r="K33" s="204"/>
      <c r="L33" s="204"/>
      <c r="M33" s="211"/>
      <c r="N33" s="211"/>
      <c r="O33" s="211"/>
      <c r="P33" s="211"/>
    </row>
    <row r="34" spans="1:17" s="207" customFormat="1">
      <c r="A34" s="227"/>
      <c r="B34" s="6"/>
      <c r="C34" s="10"/>
      <c r="D34" s="11"/>
      <c r="E34" s="204"/>
      <c r="F34" s="211"/>
      <c r="G34" s="200" t="s">
        <v>13</v>
      </c>
      <c r="H34" s="211"/>
      <c r="I34" s="200" t="s">
        <v>14</v>
      </c>
      <c r="J34" s="200"/>
      <c r="K34" s="200" t="s">
        <v>35</v>
      </c>
      <c r="L34" s="204"/>
      <c r="M34" s="211"/>
      <c r="N34" s="211"/>
      <c r="O34" s="211"/>
      <c r="P34" s="211"/>
    </row>
    <row r="35" spans="1:17" s="207" customFormat="1">
      <c r="A35" s="227"/>
      <c r="B35" s="6"/>
      <c r="C35" s="10"/>
      <c r="D35" s="11"/>
      <c r="E35" s="204"/>
      <c r="F35" s="211"/>
      <c r="G35" s="199" t="s">
        <v>18</v>
      </c>
      <c r="H35" s="211"/>
      <c r="I35" s="199" t="s">
        <v>16</v>
      </c>
      <c r="J35" s="204"/>
      <c r="K35" s="199" t="s">
        <v>36</v>
      </c>
      <c r="L35" s="204"/>
      <c r="M35" s="211"/>
      <c r="N35" s="211"/>
      <c r="O35" s="211"/>
      <c r="P35" s="211"/>
    </row>
    <row r="36" spans="1:17">
      <c r="C36" s="3" t="s">
        <v>10</v>
      </c>
      <c r="E36" s="203"/>
      <c r="F36" s="225" t="s">
        <v>387</v>
      </c>
      <c r="G36" s="220">
        <f>'B-Summary'!B6</f>
        <v>1798.0255572550777</v>
      </c>
      <c r="H36" s="220"/>
      <c r="I36" s="220">
        <f>I27</f>
        <v>4895.5458694031076</v>
      </c>
      <c r="J36" s="329"/>
      <c r="K36" s="220">
        <f>+I36-G36</f>
        <v>3097.5203121480299</v>
      </c>
      <c r="L36" s="210"/>
      <c r="M36" s="211" t="s">
        <v>386</v>
      </c>
      <c r="N36" s="211"/>
      <c r="O36" s="211"/>
      <c r="P36" s="211"/>
    </row>
    <row r="37" spans="1:17">
      <c r="C37" s="3" t="s">
        <v>11</v>
      </c>
      <c r="E37" s="203"/>
      <c r="F37" s="225" t="s">
        <v>206</v>
      </c>
      <c r="G37" s="220">
        <f ca="1">+'B1-NBV NTV Detail'!N20</f>
        <v>843028.39248499926</v>
      </c>
      <c r="H37" s="220"/>
      <c r="I37" s="220">
        <f>I28</f>
        <v>24995104.454130597</v>
      </c>
      <c r="J37" s="329"/>
      <c r="K37" s="220">
        <f ca="1">+I37-G37</f>
        <v>24152076.061645597</v>
      </c>
      <c r="L37" s="210"/>
      <c r="M37" s="211" t="s">
        <v>64</v>
      </c>
      <c r="N37" s="211"/>
      <c r="O37" s="211"/>
      <c r="P37" s="211"/>
    </row>
    <row r="38" spans="1:17">
      <c r="E38" s="203"/>
      <c r="F38" s="225"/>
      <c r="G38" s="249"/>
      <c r="H38" s="220"/>
      <c r="I38" s="220"/>
      <c r="J38" s="329"/>
      <c r="K38" s="220"/>
      <c r="L38" s="210"/>
      <c r="M38" s="211"/>
      <c r="N38" s="211"/>
      <c r="O38" s="211"/>
      <c r="P38" s="211"/>
    </row>
    <row r="39" spans="1:17" ht="15.75" thickBot="1">
      <c r="E39" s="203"/>
      <c r="F39" s="225"/>
      <c r="G39" s="250">
        <f ca="1">SUM(G36:G38)</f>
        <v>844826.41804225428</v>
      </c>
      <c r="H39" s="329"/>
      <c r="I39" s="194">
        <f>SUM(I36:I38)</f>
        <v>25000000</v>
      </c>
      <c r="J39" s="329"/>
      <c r="K39" s="194">
        <f ca="1">SUM(K36:K38)</f>
        <v>24155173.581957746</v>
      </c>
      <c r="L39" s="210"/>
      <c r="M39" s="211"/>
      <c r="N39" s="211"/>
      <c r="O39" s="211"/>
      <c r="P39" s="211"/>
    </row>
    <row r="40" spans="1:17" ht="15.75" thickTop="1">
      <c r="D40" s="4" t="s">
        <v>34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</row>
    <row r="41" spans="1:17">
      <c r="E41" s="204"/>
      <c r="F41" s="211"/>
      <c r="G41" s="204"/>
      <c r="H41" s="201"/>
      <c r="I41" s="204"/>
      <c r="J41" s="204"/>
      <c r="K41" s="204"/>
      <c r="L41" s="200"/>
      <c r="M41" s="204"/>
      <c r="N41" s="211"/>
      <c r="O41" s="211"/>
      <c r="P41" s="211"/>
    </row>
    <row r="42" spans="1:17">
      <c r="A42" s="139">
        <v>5</v>
      </c>
      <c r="B42" s="6" t="s">
        <v>329</v>
      </c>
      <c r="C42" s="10"/>
      <c r="D42" s="11"/>
      <c r="E42" s="204"/>
      <c r="F42" s="211"/>
      <c r="G42" s="204"/>
      <c r="H42" s="201"/>
      <c r="I42" s="204"/>
      <c r="J42" s="204"/>
      <c r="K42" s="204"/>
      <c r="L42" s="204"/>
      <c r="M42" s="204"/>
      <c r="N42" s="211"/>
      <c r="O42" s="211"/>
      <c r="P42" s="211"/>
    </row>
    <row r="43" spans="1:17" s="207" customFormat="1">
      <c r="A43" s="227"/>
      <c r="B43" s="6"/>
      <c r="C43" s="10"/>
      <c r="D43" s="11"/>
      <c r="E43" s="204"/>
      <c r="F43" s="211"/>
      <c r="G43" s="200" t="s">
        <v>37</v>
      </c>
      <c r="H43" s="211"/>
      <c r="I43" s="200" t="s">
        <v>38</v>
      </c>
      <c r="J43" s="200"/>
      <c r="K43" s="200" t="s">
        <v>35</v>
      </c>
      <c r="L43" s="204"/>
      <c r="M43" s="204"/>
      <c r="N43" s="211"/>
      <c r="O43" s="330" t="s">
        <v>35</v>
      </c>
      <c r="P43" s="330" t="s">
        <v>390</v>
      </c>
      <c r="Q43" s="322" t="s">
        <v>391</v>
      </c>
    </row>
    <row r="44" spans="1:17" s="207" customFormat="1">
      <c r="A44" s="227"/>
      <c r="B44" s="6"/>
      <c r="C44" s="10"/>
      <c r="D44" s="11"/>
      <c r="E44" s="204"/>
      <c r="F44" s="211"/>
      <c r="G44" s="199" t="s">
        <v>39</v>
      </c>
      <c r="H44" s="211"/>
      <c r="I44" s="199" t="s">
        <v>40</v>
      </c>
      <c r="J44" s="204"/>
      <c r="K44" s="199" t="s">
        <v>41</v>
      </c>
      <c r="L44" s="204"/>
      <c r="M44" s="204"/>
      <c r="N44" s="211"/>
      <c r="O44" s="331" t="s">
        <v>392</v>
      </c>
      <c r="P44" s="349" t="s">
        <v>394</v>
      </c>
      <c r="Q44" s="324" t="s">
        <v>392</v>
      </c>
    </row>
    <row r="45" spans="1:17">
      <c r="C45" s="3" t="s">
        <v>42</v>
      </c>
      <c r="E45" s="198"/>
      <c r="F45" s="211"/>
      <c r="G45" s="198">
        <v>1</v>
      </c>
      <c r="H45" s="211"/>
      <c r="I45" s="198">
        <v>0</v>
      </c>
      <c r="J45" s="225"/>
      <c r="K45" s="329">
        <f>+K28*G45</f>
        <v>21151540.922030158</v>
      </c>
      <c r="L45" s="225"/>
      <c r="M45" s="332" t="s">
        <v>64</v>
      </c>
      <c r="N45" s="211"/>
      <c r="O45" s="333">
        <v>21151541</v>
      </c>
      <c r="P45" s="344">
        <f>1-27.984%</f>
        <v>0.72015999999999991</v>
      </c>
      <c r="Q45" s="323">
        <f>O45*P45</f>
        <v>15232493.766559998</v>
      </c>
    </row>
    <row r="46" spans="1:17">
      <c r="C46" s="3" t="s">
        <v>43</v>
      </c>
      <c r="E46" s="198"/>
      <c r="F46" s="211"/>
      <c r="G46" s="197">
        <v>0</v>
      </c>
      <c r="H46" s="211"/>
      <c r="I46" s="197">
        <v>1</v>
      </c>
      <c r="J46" s="225"/>
      <c r="K46" s="220">
        <f>(K27*I46)</f>
        <v>3097.5203121480299</v>
      </c>
      <c r="L46" s="225"/>
      <c r="M46" s="13" t="s">
        <v>386</v>
      </c>
      <c r="N46" s="211"/>
      <c r="O46" s="333">
        <v>3098</v>
      </c>
      <c r="P46" s="344">
        <f>1-27.984%</f>
        <v>0.72015999999999991</v>
      </c>
      <c r="Q46" s="323">
        <f>O46*P46</f>
        <v>2231.0556799999999</v>
      </c>
    </row>
    <row r="47" spans="1:17">
      <c r="E47" s="201"/>
      <c r="F47" s="211"/>
      <c r="G47" s="211"/>
      <c r="H47" s="211"/>
      <c r="I47" s="225"/>
      <c r="J47" s="225"/>
      <c r="K47" s="220"/>
      <c r="L47" s="225"/>
      <c r="M47" s="13"/>
      <c r="N47" s="211"/>
      <c r="O47" s="334"/>
      <c r="P47" s="335"/>
      <c r="Q47" s="323"/>
    </row>
    <row r="48" spans="1:17" ht="15.75" thickBot="1">
      <c r="C48" s="3" t="s">
        <v>44</v>
      </c>
      <c r="E48" s="196"/>
      <c r="F48" s="211"/>
      <c r="G48" s="195">
        <f>SUM(G45:G46)</f>
        <v>1</v>
      </c>
      <c r="H48" s="211"/>
      <c r="I48" s="195">
        <f>SUM(I45:I46)</f>
        <v>1</v>
      </c>
      <c r="J48" s="196"/>
      <c r="K48" s="194">
        <f>SUM(K45:K47)</f>
        <v>21154638.442342307</v>
      </c>
      <c r="L48" s="196"/>
      <c r="M48" s="336"/>
      <c r="N48" s="211"/>
      <c r="O48" s="337" t="s">
        <v>393</v>
      </c>
      <c r="P48" s="335"/>
      <c r="Q48" s="345">
        <v>15234725</v>
      </c>
    </row>
    <row r="49" spans="1:15" ht="15.75" thickTop="1">
      <c r="E49" s="14"/>
      <c r="G49" s="14"/>
      <c r="I49" s="14"/>
      <c r="J49" s="14"/>
      <c r="K49" s="16"/>
      <c r="L49" s="14"/>
      <c r="M49" s="15"/>
    </row>
    <row r="50" spans="1:15">
      <c r="A50" s="140"/>
      <c r="B50" s="141"/>
      <c r="C50" s="141"/>
      <c r="D50" s="142"/>
      <c r="E50" s="147"/>
      <c r="F50" s="223"/>
      <c r="G50" s="147"/>
      <c r="H50" s="223"/>
      <c r="I50" s="147"/>
      <c r="J50" s="143"/>
      <c r="K50" s="141"/>
      <c r="L50" s="143"/>
      <c r="M50" s="141"/>
      <c r="N50" s="141"/>
    </row>
    <row r="51" spans="1:15">
      <c r="A51" s="140">
        <v>5</v>
      </c>
      <c r="B51" s="245" t="s">
        <v>17</v>
      </c>
      <c r="C51" s="144"/>
      <c r="D51" s="145"/>
      <c r="E51" s="147"/>
      <c r="F51" s="223"/>
      <c r="G51" s="147"/>
      <c r="H51" s="223"/>
      <c r="I51" s="147"/>
      <c r="J51" s="147"/>
      <c r="K51" s="141"/>
      <c r="L51" s="147"/>
      <c r="M51" s="141"/>
      <c r="N51" s="141"/>
    </row>
    <row r="52" spans="1:15" s="207" customFormat="1">
      <c r="A52" s="140"/>
      <c r="B52" s="245"/>
      <c r="C52" s="144"/>
      <c r="D52" s="145"/>
      <c r="E52" s="143" t="s">
        <v>13</v>
      </c>
      <c r="F52" s="221"/>
      <c r="G52" s="143" t="s">
        <v>14</v>
      </c>
      <c r="H52" s="221"/>
      <c r="I52" s="143" t="s">
        <v>35</v>
      </c>
      <c r="J52" s="147"/>
      <c r="K52" s="221"/>
      <c r="L52" s="147"/>
      <c r="M52" s="221"/>
      <c r="N52" s="221"/>
    </row>
    <row r="53" spans="1:15" s="207" customFormat="1">
      <c r="A53" s="140"/>
      <c r="B53" s="245"/>
      <c r="C53" s="144"/>
      <c r="D53" s="145"/>
      <c r="E53" s="146" t="s">
        <v>18</v>
      </c>
      <c r="F53" s="221"/>
      <c r="G53" s="146" t="s">
        <v>16</v>
      </c>
      <c r="H53" s="221"/>
      <c r="I53" s="146" t="s">
        <v>19</v>
      </c>
      <c r="J53" s="147"/>
      <c r="K53" s="221"/>
      <c r="L53" s="147"/>
      <c r="M53" s="221"/>
      <c r="N53" s="221"/>
    </row>
    <row r="54" spans="1:15">
      <c r="A54" s="140"/>
      <c r="B54" s="141"/>
      <c r="C54" s="141" t="s">
        <v>10</v>
      </c>
      <c r="D54" s="142"/>
      <c r="E54" s="160">
        <f>G36</f>
        <v>1798.0255572550777</v>
      </c>
      <c r="F54" s="160"/>
      <c r="G54" s="252">
        <f>I27</f>
        <v>4895.5458694031076</v>
      </c>
      <c r="H54" s="252"/>
      <c r="I54" s="252">
        <f>+G54-E54</f>
        <v>3097.5203121480299</v>
      </c>
      <c r="J54" s="150"/>
      <c r="K54" s="150"/>
      <c r="L54" s="150"/>
      <c r="M54" s="150"/>
      <c r="N54" s="150"/>
    </row>
    <row r="55" spans="1:15">
      <c r="A55" s="140"/>
      <c r="B55" s="141"/>
      <c r="C55" s="141" t="s">
        <v>11</v>
      </c>
      <c r="D55" s="142"/>
      <c r="E55" s="252">
        <f ca="1">G37</f>
        <v>843028.39248499926</v>
      </c>
      <c r="F55" s="160"/>
      <c r="G55" s="252">
        <f>I28</f>
        <v>24995104.454130597</v>
      </c>
      <c r="H55" s="252"/>
      <c r="I55" s="252">
        <f ca="1">+G55-E55</f>
        <v>24152076.061645597</v>
      </c>
      <c r="J55" s="150"/>
      <c r="K55" s="150"/>
      <c r="L55" s="150"/>
      <c r="M55" s="150"/>
      <c r="N55" s="150"/>
    </row>
    <row r="56" spans="1:15">
      <c r="A56" s="140"/>
      <c r="B56" s="141"/>
      <c r="C56" s="141" t="s">
        <v>12</v>
      </c>
      <c r="D56" s="142"/>
      <c r="E56" s="160">
        <f>+E29</f>
        <v>0</v>
      </c>
      <c r="F56" s="160"/>
      <c r="G56" s="252">
        <f>I29</f>
        <v>0</v>
      </c>
      <c r="H56" s="252"/>
      <c r="I56" s="252">
        <f>+G56-E56</f>
        <v>0</v>
      </c>
      <c r="J56" s="151"/>
      <c r="K56" s="150"/>
      <c r="L56" s="151"/>
      <c r="M56" s="150"/>
      <c r="N56" s="150"/>
    </row>
    <row r="57" spans="1:15" ht="15.75" thickBot="1">
      <c r="A57" s="140"/>
      <c r="B57" s="141"/>
      <c r="C57" s="141" t="s">
        <v>45</v>
      </c>
      <c r="D57" s="142"/>
      <c r="E57" s="253">
        <f ca="1">SUM(E54:E56)</f>
        <v>844826.41804225428</v>
      </c>
      <c r="F57" s="160"/>
      <c r="G57" s="253">
        <f>SUM(G54:G56)</f>
        <v>25000000</v>
      </c>
      <c r="H57" s="252"/>
      <c r="I57" s="253">
        <f ca="1">SUM(I54:I56)</f>
        <v>24155173.581957746</v>
      </c>
      <c r="J57" s="141"/>
      <c r="K57" s="150"/>
      <c r="L57" s="141"/>
      <c r="M57" s="150"/>
      <c r="N57" s="150"/>
    </row>
    <row r="58" spans="1:15" ht="15.75" thickTop="1">
      <c r="A58" s="140"/>
      <c r="B58" s="141"/>
      <c r="C58" s="141"/>
      <c r="D58" s="142"/>
      <c r="E58" s="152"/>
      <c r="F58" s="148"/>
      <c r="G58" s="152"/>
      <c r="H58" s="149"/>
      <c r="I58" s="153"/>
      <c r="J58" s="141"/>
      <c r="K58" s="150"/>
      <c r="L58" s="141"/>
      <c r="M58" s="150"/>
      <c r="N58" s="150"/>
    </row>
    <row r="59" spans="1:15" ht="45.75" thickBot="1">
      <c r="A59" s="140"/>
      <c r="B59" s="141"/>
      <c r="C59" s="141"/>
      <c r="D59" s="142"/>
      <c r="E59" s="152"/>
      <c r="F59" s="148"/>
      <c r="G59" s="154" t="s">
        <v>63</v>
      </c>
      <c r="H59" s="149"/>
      <c r="I59" s="148"/>
      <c r="J59" s="141"/>
      <c r="K59" s="155" t="s">
        <v>203</v>
      </c>
      <c r="L59" s="141"/>
      <c r="M59" s="150"/>
      <c r="N59" s="150"/>
    </row>
    <row r="60" spans="1:15" s="167" customFormat="1" ht="31.15" customHeight="1">
      <c r="A60" s="163"/>
      <c r="B60" s="164"/>
      <c r="C60" s="164" t="s">
        <v>46</v>
      </c>
      <c r="D60" s="165"/>
      <c r="E60" s="166"/>
      <c r="F60" s="166"/>
      <c r="G60" s="224">
        <f>+I54</f>
        <v>3097.5203121480299</v>
      </c>
      <c r="H60" s="166"/>
      <c r="I60" s="164" t="s">
        <v>25</v>
      </c>
      <c r="J60" s="166"/>
      <c r="K60" s="224">
        <f ca="1">I55</f>
        <v>24152076.061645597</v>
      </c>
      <c r="L60" s="166"/>
      <c r="M60" s="164" t="s">
        <v>25</v>
      </c>
      <c r="N60" s="164"/>
      <c r="O60" s="320"/>
    </row>
    <row r="61" spans="1:15" ht="30.6" customHeight="1">
      <c r="A61" s="140"/>
      <c r="B61" s="141"/>
      <c r="C61" s="141" t="s">
        <v>47</v>
      </c>
      <c r="D61" s="142"/>
      <c r="E61" s="148"/>
      <c r="F61" s="148"/>
      <c r="G61" s="222">
        <f>-+G67</f>
        <v>0</v>
      </c>
      <c r="H61" s="148"/>
      <c r="I61" s="141" t="s">
        <v>26</v>
      </c>
      <c r="J61" s="148"/>
      <c r="K61" s="222"/>
      <c r="L61" s="148"/>
      <c r="M61" s="141" t="s">
        <v>26</v>
      </c>
      <c r="N61" s="141"/>
      <c r="O61" s="319"/>
    </row>
    <row r="62" spans="1:15">
      <c r="A62" s="140"/>
      <c r="B62" s="141"/>
      <c r="C62" s="141" t="s">
        <v>48</v>
      </c>
      <c r="D62" s="142"/>
      <c r="E62" s="148"/>
      <c r="F62" s="148"/>
      <c r="G62" s="160">
        <f>SUM(G60:G61)</f>
        <v>3097.5203121480299</v>
      </c>
      <c r="H62" s="148"/>
      <c r="I62" s="141" t="s">
        <v>49</v>
      </c>
      <c r="J62" s="148"/>
      <c r="K62" s="346">
        <f ca="1">SUM(K60:K61)</f>
        <v>24152076.061645597</v>
      </c>
      <c r="L62" s="148"/>
      <c r="M62" s="141" t="s">
        <v>49</v>
      </c>
      <c r="N62" s="141"/>
    </row>
    <row r="63" spans="1:15">
      <c r="A63" s="140"/>
      <c r="B63" s="141"/>
      <c r="C63" s="141" t="s">
        <v>28</v>
      </c>
      <c r="D63" s="142"/>
      <c r="E63" s="148"/>
      <c r="F63" s="148"/>
      <c r="G63" s="156">
        <v>0.27983999999999998</v>
      </c>
      <c r="H63" s="148"/>
      <c r="I63" s="141" t="s">
        <v>27</v>
      </c>
      <c r="J63" s="148"/>
      <c r="K63" s="347">
        <v>0.27983999999999998</v>
      </c>
      <c r="L63" s="148"/>
      <c r="M63" s="141" t="s">
        <v>27</v>
      </c>
      <c r="N63" s="141"/>
    </row>
    <row r="64" spans="1:15">
      <c r="A64" s="140"/>
      <c r="B64" s="141"/>
      <c r="C64" s="141" t="s">
        <v>50</v>
      </c>
      <c r="D64" s="142"/>
      <c r="E64" s="148"/>
      <c r="F64" s="148"/>
      <c r="G64" s="157">
        <f>+G62*G63</f>
        <v>866.81008415150461</v>
      </c>
      <c r="H64" s="148"/>
      <c r="I64" s="141" t="s">
        <v>51</v>
      </c>
      <c r="J64" s="148"/>
      <c r="K64" s="348">
        <f ca="1">+K62*K63</f>
        <v>6758716.9650909035</v>
      </c>
      <c r="L64" s="148"/>
      <c r="M64" s="141" t="s">
        <v>51</v>
      </c>
      <c r="N64" s="141"/>
    </row>
    <row r="65" spans="1:15" ht="15.75" thickBot="1">
      <c r="A65" s="140"/>
      <c r="B65" s="141"/>
      <c r="C65" s="141" t="s">
        <v>52</v>
      </c>
      <c r="D65" s="142"/>
      <c r="E65" s="148"/>
      <c r="F65" s="148"/>
      <c r="G65" s="158">
        <f>+G60-G64</f>
        <v>2230.7102279965252</v>
      </c>
      <c r="H65" s="148"/>
      <c r="I65" s="141" t="s">
        <v>53</v>
      </c>
      <c r="J65" s="148"/>
      <c r="K65" s="202"/>
      <c r="L65" s="223"/>
      <c r="M65" s="223"/>
      <c r="N65" s="223"/>
      <c r="O65" s="207"/>
    </row>
    <row r="66" spans="1:15" ht="15.75" thickTop="1">
      <c r="A66" s="140"/>
      <c r="B66" s="141"/>
      <c r="C66" s="141"/>
      <c r="D66" s="142"/>
      <c r="E66" s="141"/>
      <c r="F66" s="141"/>
      <c r="G66" s="160"/>
      <c r="H66" s="141"/>
      <c r="I66" s="141"/>
      <c r="J66" s="141"/>
      <c r="K66" s="202"/>
      <c r="L66" s="223"/>
      <c r="M66" s="223"/>
      <c r="N66" s="223"/>
    </row>
    <row r="67" spans="1:15">
      <c r="A67" s="140"/>
      <c r="B67" s="141"/>
      <c r="C67" s="141" t="s">
        <v>54</v>
      </c>
      <c r="D67" s="142"/>
      <c r="E67" s="159">
        <f>+I45</f>
        <v>0</v>
      </c>
      <c r="F67" s="141"/>
      <c r="G67" s="160">
        <f>(E67-E67*G63)/(1-E67*G63)*G60</f>
        <v>0</v>
      </c>
      <c r="H67" s="141"/>
      <c r="I67" s="141" t="s">
        <v>55</v>
      </c>
      <c r="J67" s="141"/>
      <c r="K67" s="202"/>
      <c r="L67" s="223"/>
      <c r="M67" s="223"/>
      <c r="N67" s="161"/>
    </row>
    <row r="68" spans="1:15">
      <c r="A68" s="140"/>
      <c r="B68" s="141"/>
      <c r="C68" s="141" t="s">
        <v>56</v>
      </c>
      <c r="D68" s="142"/>
      <c r="E68" s="159">
        <f>+I46</f>
        <v>1</v>
      </c>
      <c r="F68" s="141"/>
      <c r="G68" s="222">
        <f>+G62-G64</f>
        <v>2230.7102279965252</v>
      </c>
      <c r="H68" s="141"/>
      <c r="I68" s="141" t="s">
        <v>57</v>
      </c>
      <c r="J68" s="141"/>
      <c r="K68" s="202"/>
      <c r="L68" s="223"/>
      <c r="M68" s="223"/>
      <c r="N68" s="161"/>
    </row>
    <row r="69" spans="1:15" ht="15.75" thickBot="1">
      <c r="A69" s="140"/>
      <c r="B69" s="141"/>
      <c r="C69" s="221" t="s">
        <v>288</v>
      </c>
      <c r="D69" s="142"/>
      <c r="E69" s="141"/>
      <c r="F69" s="141"/>
      <c r="G69" s="158">
        <f>SUM(G67:G68)</f>
        <v>2230.7102279965252</v>
      </c>
      <c r="H69" s="141"/>
      <c r="I69" s="141" t="s">
        <v>58</v>
      </c>
      <c r="J69" s="141"/>
      <c r="K69" s="202"/>
      <c r="L69" s="223"/>
      <c r="M69" s="223"/>
      <c r="N69" s="223"/>
    </row>
    <row r="70" spans="1:15" ht="15.75" thickTop="1">
      <c r="A70" s="140"/>
      <c r="B70" s="141"/>
      <c r="C70" s="141"/>
      <c r="D70" s="142"/>
      <c r="E70" s="141"/>
      <c r="F70" s="141"/>
      <c r="G70" s="141"/>
      <c r="H70" s="141"/>
      <c r="I70" s="148"/>
      <c r="J70" s="141"/>
      <c r="K70" s="223"/>
      <c r="L70" s="223"/>
      <c r="M70" s="223"/>
      <c r="N70" s="223"/>
    </row>
    <row r="71" spans="1:15">
      <c r="A71" s="321">
        <v>6</v>
      </c>
      <c r="B71" s="338" t="s">
        <v>20</v>
      </c>
      <c r="C71" s="339"/>
      <c r="D71" s="340"/>
      <c r="E71" s="211"/>
      <c r="F71" s="211"/>
      <c r="G71" s="211"/>
      <c r="H71" s="211"/>
      <c r="I71" s="29"/>
      <c r="J71" s="211"/>
      <c r="K71" s="211"/>
      <c r="L71" s="211"/>
      <c r="M71" s="211"/>
    </row>
    <row r="72" spans="1:15">
      <c r="A72" s="321"/>
      <c r="B72" s="341"/>
      <c r="C72" s="211" t="s">
        <v>31</v>
      </c>
      <c r="D72" s="225"/>
      <c r="E72" s="211"/>
      <c r="F72" s="211"/>
      <c r="G72" s="220">
        <f>+G28</f>
        <v>3843563.5321004372</v>
      </c>
      <c r="H72" s="211"/>
      <c r="I72" s="29"/>
      <c r="J72" s="342"/>
      <c r="K72" s="211"/>
      <c r="L72" s="342"/>
      <c r="M72" s="211"/>
    </row>
    <row r="73" spans="1:15">
      <c r="A73" s="321"/>
      <c r="B73" s="341"/>
      <c r="C73" s="339"/>
      <c r="D73" s="340"/>
      <c r="E73" s="211"/>
      <c r="F73" s="211"/>
      <c r="G73" s="220"/>
      <c r="H73" s="211"/>
      <c r="I73" s="29"/>
      <c r="J73" s="211"/>
      <c r="K73" s="211"/>
      <c r="L73" s="211"/>
      <c r="M73" s="211"/>
    </row>
    <row r="74" spans="1:15">
      <c r="A74" s="321"/>
      <c r="B74" s="211"/>
      <c r="C74" s="211" t="s">
        <v>21</v>
      </c>
      <c r="D74" s="225"/>
      <c r="E74" s="211"/>
      <c r="F74" s="211"/>
      <c r="G74" s="220">
        <f>-(+E28)</f>
        <v>-9180148.2028124891</v>
      </c>
      <c r="H74" s="211"/>
      <c r="I74" s="29"/>
      <c r="J74" s="342"/>
      <c r="K74" s="211"/>
      <c r="L74" s="342"/>
      <c r="M74" s="211"/>
    </row>
    <row r="75" spans="1:15">
      <c r="A75" s="321"/>
      <c r="B75" s="211"/>
      <c r="C75" s="211"/>
      <c r="D75" s="225"/>
      <c r="E75" s="211"/>
      <c r="F75" s="211"/>
      <c r="G75" s="220"/>
      <c r="H75" s="211"/>
      <c r="I75" s="29"/>
      <c r="J75" s="327"/>
      <c r="K75" s="211"/>
      <c r="L75" s="327"/>
      <c r="M75" s="211"/>
    </row>
    <row r="76" spans="1:15">
      <c r="A76" s="321"/>
      <c r="B76" s="211"/>
      <c r="C76" s="211" t="s">
        <v>22</v>
      </c>
      <c r="D76" s="225"/>
      <c r="E76" s="211"/>
      <c r="F76" s="211"/>
      <c r="G76" s="220">
        <f>E28</f>
        <v>9180148.2028124891</v>
      </c>
      <c r="H76" s="211"/>
      <c r="I76" s="29"/>
      <c r="J76" s="327"/>
      <c r="K76" s="211"/>
      <c r="L76" s="327"/>
      <c r="M76" s="211"/>
      <c r="O76" s="207"/>
    </row>
    <row r="77" spans="1:15">
      <c r="A77" s="321"/>
      <c r="B77" s="211"/>
      <c r="C77" s="211" t="s">
        <v>23</v>
      </c>
      <c r="D77" s="225"/>
      <c r="E77" s="211"/>
      <c r="F77" s="211"/>
      <c r="G77" s="220"/>
      <c r="H77" s="211"/>
      <c r="I77" s="29"/>
      <c r="J77" s="327"/>
      <c r="K77" s="211"/>
      <c r="L77" s="327"/>
      <c r="M77" s="211"/>
      <c r="O77" s="207"/>
    </row>
    <row r="78" spans="1:15">
      <c r="A78" s="321"/>
      <c r="B78" s="211"/>
      <c r="C78" s="211"/>
      <c r="D78" s="225"/>
      <c r="E78" s="211"/>
      <c r="F78" s="211"/>
      <c r="G78" s="220"/>
      <c r="H78" s="211"/>
      <c r="I78" s="29"/>
      <c r="J78" s="327"/>
      <c r="K78" s="211"/>
      <c r="L78" s="327"/>
      <c r="M78" s="211"/>
    </row>
    <row r="79" spans="1:15">
      <c r="A79" s="321"/>
      <c r="B79" s="211"/>
      <c r="C79" s="343" t="s">
        <v>204</v>
      </c>
      <c r="D79" s="225"/>
      <c r="E79" s="211"/>
      <c r="F79" s="211"/>
      <c r="G79" s="220">
        <f ca="1">-'C - Deferred Tax'!D12</f>
        <v>839669.75346998405</v>
      </c>
      <c r="H79" s="211"/>
      <c r="I79" s="29"/>
      <c r="J79" s="327"/>
      <c r="K79" s="211"/>
      <c r="L79" s="327"/>
      <c r="M79" s="211"/>
    </row>
    <row r="80" spans="1:15">
      <c r="A80" s="321"/>
      <c r="B80" s="211"/>
      <c r="C80" s="211"/>
      <c r="D80" s="225"/>
      <c r="E80" s="211"/>
      <c r="F80" s="211"/>
      <c r="G80" s="220"/>
      <c r="H80" s="211"/>
      <c r="I80" s="29"/>
      <c r="J80" s="327"/>
      <c r="K80" s="211"/>
      <c r="L80" s="327"/>
      <c r="M80" s="211"/>
    </row>
    <row r="81" spans="1:13">
      <c r="A81" s="321"/>
      <c r="B81" s="211"/>
      <c r="C81" s="211" t="s">
        <v>24</v>
      </c>
      <c r="D81" s="225"/>
      <c r="E81" s="211"/>
      <c r="F81" s="211"/>
      <c r="G81" s="220">
        <f>-I28</f>
        <v>-24995104.454130597</v>
      </c>
      <c r="H81" s="211"/>
      <c r="I81" s="29"/>
      <c r="J81" s="327"/>
      <c r="K81" s="211"/>
      <c r="L81" s="327"/>
      <c r="M81" s="211"/>
    </row>
    <row r="82" spans="1:13">
      <c r="A82" s="321"/>
      <c r="B82" s="211"/>
      <c r="C82" s="211" t="s">
        <v>59</v>
      </c>
      <c r="D82" s="225"/>
      <c r="E82" s="211"/>
      <c r="F82" s="211"/>
      <c r="G82" s="220"/>
      <c r="H82" s="211"/>
      <c r="I82" s="29"/>
      <c r="J82" s="327"/>
      <c r="K82" s="211"/>
      <c r="L82" s="327"/>
      <c r="M82" s="211"/>
    </row>
    <row r="83" spans="1:13">
      <c r="A83" s="321"/>
      <c r="B83" s="211"/>
      <c r="C83" s="211"/>
      <c r="D83" s="225"/>
      <c r="E83" s="211"/>
      <c r="F83" s="211"/>
      <c r="G83" s="220"/>
      <c r="H83" s="211"/>
      <c r="I83" s="29"/>
      <c r="J83" s="327"/>
      <c r="K83" s="211"/>
      <c r="L83" s="327"/>
      <c r="M83" s="211"/>
    </row>
    <row r="84" spans="1:13">
      <c r="A84" s="321"/>
      <c r="B84" s="211"/>
      <c r="C84" s="211" t="s">
        <v>289</v>
      </c>
      <c r="D84" s="225"/>
      <c r="E84" s="211"/>
      <c r="F84" s="211"/>
      <c r="G84" s="220">
        <f ca="1">K64</f>
        <v>6758716.9650909035</v>
      </c>
      <c r="H84" s="211"/>
      <c r="I84" s="29"/>
      <c r="J84" s="327"/>
      <c r="K84" s="211"/>
      <c r="L84" s="327"/>
      <c r="M84" s="211"/>
    </row>
    <row r="85" spans="1:13">
      <c r="A85" s="321"/>
      <c r="B85" s="211"/>
      <c r="C85" s="211"/>
      <c r="D85" s="225"/>
      <c r="E85" s="211"/>
      <c r="F85" s="211"/>
      <c r="G85" s="220"/>
      <c r="H85" s="211"/>
      <c r="I85" s="29"/>
      <c r="J85" s="327"/>
      <c r="K85" s="211"/>
      <c r="L85" s="327"/>
      <c r="M85" s="211"/>
    </row>
    <row r="86" spans="1:13" ht="15.75" thickBot="1">
      <c r="A86" s="321"/>
      <c r="B86" s="211"/>
      <c r="C86" s="200" t="s">
        <v>60</v>
      </c>
      <c r="D86" s="225"/>
      <c r="E86" s="211"/>
      <c r="F86" s="211"/>
      <c r="G86" s="194">
        <f ca="1">SUM(G72:G85)</f>
        <v>-13553154.203469273</v>
      </c>
      <c r="H86" s="211"/>
      <c r="I86" s="29"/>
      <c r="J86" s="210"/>
      <c r="K86" s="211"/>
      <c r="L86" s="210"/>
      <c r="M86" s="327"/>
    </row>
    <row r="87" spans="1:13" ht="15.75" thickTop="1">
      <c r="G87" s="162"/>
      <c r="I87" s="29"/>
    </row>
    <row r="88" spans="1:13">
      <c r="G88" s="138"/>
    </row>
  </sheetData>
  <mergeCells count="4">
    <mergeCell ref="B1:M1"/>
    <mergeCell ref="B2:M2"/>
    <mergeCell ref="B3:M3"/>
    <mergeCell ref="B4:M4"/>
  </mergeCells>
  <pageMargins left="0.7" right="0.7" top="0.75" bottom="0.75" header="0.3" footer="0.3"/>
  <pageSetup scale="37" orientation="landscape" r:id="rId1"/>
  <headerFooter>
    <oddHeader>&amp;LS851-Line306-Sale_DR_CalAdvocates_001-Q01Atch01</oddHead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tabSelected="1" workbookViewId="0">
      <selection sqref="A1:I1"/>
    </sheetView>
  </sheetViews>
  <sheetFormatPr defaultColWidth="9.140625" defaultRowHeight="12.75"/>
  <cols>
    <col min="1" max="1" width="36.7109375" style="43" customWidth="1"/>
    <col min="2" max="2" width="12.42578125" style="43" bestFit="1" customWidth="1"/>
    <col min="3" max="3" width="15.42578125" style="43" customWidth="1"/>
    <col min="4" max="4" width="13.5703125" style="43" bestFit="1" customWidth="1"/>
    <col min="5" max="6" width="12.7109375" style="43" bestFit="1" customWidth="1"/>
    <col min="7" max="16384" width="9.140625" style="43"/>
  </cols>
  <sheetData>
    <row r="1" spans="1:8" ht="21">
      <c r="A1" s="41" t="s">
        <v>401</v>
      </c>
      <c r="B1" s="42"/>
      <c r="C1" s="42"/>
      <c r="D1" s="42"/>
      <c r="E1" s="42"/>
      <c r="F1" s="42"/>
      <c r="G1" s="42"/>
      <c r="H1" s="42"/>
    </row>
    <row r="2" spans="1:8">
      <c r="A2" s="42"/>
      <c r="B2" s="42"/>
      <c r="C2" s="42"/>
      <c r="D2" s="42"/>
      <c r="E2" s="42"/>
      <c r="F2" s="42"/>
      <c r="G2" s="42"/>
      <c r="H2" s="42"/>
    </row>
    <row r="3" spans="1:8">
      <c r="A3" s="42"/>
      <c r="B3" s="42"/>
      <c r="C3" s="42"/>
      <c r="D3" s="42"/>
      <c r="E3" s="42"/>
      <c r="F3" s="42"/>
      <c r="G3" s="42"/>
      <c r="H3" s="42"/>
    </row>
    <row r="4" spans="1:8" ht="15">
      <c r="A4" s="42"/>
      <c r="B4" s="44"/>
      <c r="C4" s="42"/>
      <c r="D4" s="42"/>
      <c r="E4" s="42"/>
      <c r="F4" s="42"/>
      <c r="G4" s="42"/>
      <c r="H4" s="42"/>
    </row>
    <row r="5" spans="1:8" ht="32.25">
      <c r="A5" s="45" t="s">
        <v>207</v>
      </c>
      <c r="B5" s="46" t="s">
        <v>327</v>
      </c>
      <c r="C5" s="46" t="s">
        <v>367</v>
      </c>
      <c r="D5" s="46" t="s">
        <v>368</v>
      </c>
    </row>
    <row r="6" spans="1:8" s="50" customFormat="1" ht="15">
      <c r="A6" s="47" t="s">
        <v>395</v>
      </c>
      <c r="B6" s="48">
        <f>+'B1.1 - NBV Land &amp; Land Rights'!S12</f>
        <v>1798.0255572550777</v>
      </c>
      <c r="C6" s="48">
        <f>+'B1.1 - NBV Land &amp; Land Rights'!T12</f>
        <v>0</v>
      </c>
      <c r="D6" s="48">
        <f>+'B1.1 - NBV Land &amp; Land Rights'!U12</f>
        <v>1798.0255572550777</v>
      </c>
      <c r="E6" s="49"/>
    </row>
    <row r="7" spans="1:8" s="50" customFormat="1" ht="15">
      <c r="A7" s="51" t="s">
        <v>396</v>
      </c>
      <c r="B7" s="52">
        <f>+'B1-NBV NTV Detail'!N12+'B1.1 - NBV Land &amp; Land Rights'!S17</f>
        <v>9180148.2028124891</v>
      </c>
      <c r="C7" s="52">
        <f>+'B1-NBV NTV Detail'!N13+'B1.1 - NBV Land &amp; Land Rights'!T17</f>
        <v>5336584.6707120519</v>
      </c>
      <c r="D7" s="52">
        <f>+'B1-NBV NTV Detail'!N14+'B1.1 - NBV Land &amp; Land Rights'!U17</f>
        <v>3843563.5321004372</v>
      </c>
      <c r="E7" s="49"/>
    </row>
    <row r="8" spans="1:8" s="50" customFormat="1" ht="15">
      <c r="A8" s="53" t="s">
        <v>208</v>
      </c>
      <c r="B8" s="54">
        <f>SUM(B6:B7)</f>
        <v>9181946.2283697445</v>
      </c>
      <c r="C8" s="54">
        <f t="shared" ref="C8:D8" si="0">SUM(C6:C7)</f>
        <v>5336584.6707120519</v>
      </c>
      <c r="D8" s="54">
        <f t="shared" si="0"/>
        <v>3845361.5576576921</v>
      </c>
    </row>
    <row r="9" spans="1:8" s="50" customFormat="1" ht="15">
      <c r="B9" s="54"/>
      <c r="C9" s="54"/>
      <c r="D9" s="54"/>
    </row>
    <row r="10" spans="1:8" s="50" customFormat="1" ht="15">
      <c r="A10" s="55" t="s">
        <v>384</v>
      </c>
      <c r="B10" s="56">
        <f>+'B1-NBV NTV Detail'!N12+'B1.1 - NBV Land &amp; Land Rights'!S12+'B1.1 - NBV Land &amp; Land Rights'!S17</f>
        <v>9181946.2283697445</v>
      </c>
      <c r="C10" s="56">
        <f>+'B1-NBV NTV Detail'!N13+'B1.1 - NBV Land &amp; Land Rights'!T12+'B1.1 - NBV Land &amp; Land Rights'!T17</f>
        <v>5336584.6707120519</v>
      </c>
      <c r="D10" s="56">
        <f>+'B1-NBV NTV Detail'!N14+'B1.1 - NBV Land &amp; Land Rights'!U12+'B1.1 - NBV Land &amp; Land Rights'!U17</f>
        <v>3845361.5576576921</v>
      </c>
    </row>
    <row r="11" spans="1:8" s="50" customFormat="1" ht="15">
      <c r="A11" s="53" t="s">
        <v>209</v>
      </c>
      <c r="B11" s="54">
        <f t="shared" ref="B11:D11" si="1">B8-B10</f>
        <v>0</v>
      </c>
      <c r="C11" s="54">
        <f t="shared" si="1"/>
        <v>0</v>
      </c>
      <c r="D11" s="54">
        <f t="shared" si="1"/>
        <v>0</v>
      </c>
    </row>
    <row r="12" spans="1:8" s="50" customFormat="1" ht="15">
      <c r="B12" s="54"/>
      <c r="C12" s="54"/>
      <c r="D12" s="54"/>
    </row>
    <row r="13" spans="1:8" s="50" customFormat="1" ht="15">
      <c r="A13" s="53" t="s">
        <v>385</v>
      </c>
      <c r="C13" s="57" t="s">
        <v>387</v>
      </c>
      <c r="D13" s="58">
        <f>+D6</f>
        <v>1798.0255572550777</v>
      </c>
    </row>
    <row r="14" spans="1:8" s="50" customFormat="1" ht="15">
      <c r="A14" s="53" t="s">
        <v>11</v>
      </c>
      <c r="C14" s="57" t="s">
        <v>397</v>
      </c>
      <c r="D14" s="59">
        <f>+D7</f>
        <v>3843563.5321004372</v>
      </c>
    </row>
    <row r="15" spans="1:8" s="50" customFormat="1" ht="15"/>
    <row r="16" spans="1:8" s="50" customFormat="1" ht="15">
      <c r="C16" s="57"/>
      <c r="D16" s="59"/>
    </row>
    <row r="17" spans="1:4" s="50" customFormat="1" ht="15">
      <c r="D17" s="59"/>
    </row>
    <row r="18" spans="1:4" s="50" customFormat="1" ht="15"/>
    <row r="19" spans="1:4" s="50" customFormat="1" ht="15.75" thickBot="1">
      <c r="A19" s="55" t="s">
        <v>208</v>
      </c>
      <c r="B19" s="55"/>
      <c r="C19" s="55"/>
      <c r="D19" s="60">
        <f>SUM(D13:D17)</f>
        <v>3845361.5576576921</v>
      </c>
    </row>
    <row r="20" spans="1:4" s="50" customFormat="1" ht="15.75" thickTop="1"/>
    <row r="21" spans="1:4" s="50" customFormat="1" ht="15"/>
    <row r="22" spans="1:4" s="50" customFormat="1" ht="15"/>
    <row r="23" spans="1:4" s="50" customFormat="1" ht="15"/>
    <row r="24" spans="1:4" s="50" customFormat="1" ht="15"/>
    <row r="25" spans="1:4" s="50" customFormat="1" ht="15"/>
    <row r="26" spans="1:4" s="50" customFormat="1" ht="15"/>
    <row r="27" spans="1:4" s="50" customFormat="1" ht="15"/>
    <row r="28" spans="1:4" s="50" customFormat="1" ht="15"/>
    <row r="29" spans="1:4" s="50" customFormat="1" ht="15"/>
    <row r="30" spans="1:4" s="50" customFormat="1" ht="15"/>
    <row r="31" spans="1:4" s="50" customFormat="1" ht="15"/>
    <row r="32" spans="1:4" s="50" customFormat="1" ht="15"/>
    <row r="33" s="50" customFormat="1" ht="15"/>
    <row r="34" s="50" customFormat="1" ht="15"/>
    <row r="35" s="50" customFormat="1" ht="15"/>
    <row r="36" s="50" customFormat="1" ht="15"/>
    <row r="37" s="50" customFormat="1" ht="15"/>
    <row r="38" s="50" customFormat="1" ht="15"/>
  </sheetData>
  <pageMargins left="0.7" right="0.7" top="0.75" bottom="0.75" header="0.3" footer="0.3"/>
  <pageSetup orientation="landscape" r:id="rId1"/>
  <headerFooter>
    <oddHeader>&amp;LS851-Line306-Sale_DR_CalAdvocates_001-Q01Atch01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28"/>
  <sheetViews>
    <sheetView tabSelected="1" zoomScale="90" zoomScaleNormal="90" workbookViewId="0">
      <selection sqref="A1:I1"/>
    </sheetView>
  </sheetViews>
  <sheetFormatPr defaultRowHeight="15"/>
  <cols>
    <col min="1" max="1" width="16.28515625" customWidth="1"/>
    <col min="2" max="2" width="22.5703125" bestFit="1" customWidth="1"/>
    <col min="3" max="3" width="27.28515625" bestFit="1" customWidth="1"/>
    <col min="4" max="4" width="57.5703125" bestFit="1" customWidth="1"/>
    <col min="5" max="5" width="14.85546875" customWidth="1"/>
    <col min="6" max="7" width="15.140625" customWidth="1"/>
    <col min="8" max="11" width="17.42578125" customWidth="1"/>
    <col min="12" max="12" width="10.5703125" customWidth="1"/>
    <col min="14" max="14" width="20.7109375" style="28" customWidth="1"/>
    <col min="15" max="17" width="2.85546875" style="77" customWidth="1"/>
    <col min="18" max="18" width="7.7109375" style="77" customWidth="1"/>
    <col min="19" max="19" width="24" style="122" bestFit="1" customWidth="1"/>
    <col min="20" max="20" width="12.85546875" style="1" bestFit="1" customWidth="1"/>
    <col min="21" max="21" width="12.7109375" style="1" bestFit="1" customWidth="1"/>
    <col min="22" max="22" width="10.140625" style="123" customWidth="1"/>
    <col min="23" max="23" width="9.140625" style="1"/>
    <col min="24" max="24" width="7.28515625" style="1" bestFit="1" customWidth="1"/>
    <col min="25" max="25" width="9.140625" style="1"/>
    <col min="26" max="26" width="12.5703125" style="123" bestFit="1" customWidth="1"/>
    <col min="27" max="27" width="12.85546875" style="123" customWidth="1"/>
    <col min="28" max="28" width="9.140625" style="1"/>
    <col min="29" max="29" width="14.140625" style="123" bestFit="1" customWidth="1"/>
  </cols>
  <sheetData>
    <row r="1" spans="1:35" ht="15.75" thickBot="1">
      <c r="A1" s="2" t="s">
        <v>113</v>
      </c>
      <c r="T1"/>
      <c r="U1"/>
      <c r="V1" s="122"/>
      <c r="W1"/>
      <c r="X1"/>
      <c r="Y1"/>
      <c r="Z1" s="122"/>
      <c r="AA1" s="122"/>
      <c r="AB1"/>
      <c r="AC1" s="122"/>
    </row>
    <row r="2" spans="1:35" s="18" customFormat="1" ht="19.5" thickBot="1">
      <c r="A2" s="2" t="s">
        <v>398</v>
      </c>
      <c r="N2" s="28"/>
      <c r="O2" s="77"/>
      <c r="P2" s="77"/>
      <c r="Q2" s="77"/>
      <c r="R2" s="230" t="s">
        <v>268</v>
      </c>
      <c r="S2" s="231"/>
      <c r="T2" s="232"/>
      <c r="U2" s="232"/>
      <c r="V2" s="231"/>
      <c r="W2" s="232"/>
      <c r="X2" s="232"/>
      <c r="Y2" s="232"/>
      <c r="Z2" s="231"/>
      <c r="AA2" s="231"/>
      <c r="AB2" s="232"/>
      <c r="AC2" s="233"/>
    </row>
    <row r="3" spans="1:35">
      <c r="A3" s="212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35">
      <c r="A4" s="212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R4" s="115" t="s">
        <v>279</v>
      </c>
      <c r="T4" s="18"/>
    </row>
    <row r="5" spans="1:35">
      <c r="A5" s="21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R5" s="20" t="s">
        <v>93</v>
      </c>
      <c r="S5" s="127" t="s">
        <v>94</v>
      </c>
      <c r="T5" s="114" t="s">
        <v>239</v>
      </c>
      <c r="U5" s="114" t="s">
        <v>241</v>
      </c>
    </row>
    <row r="6" spans="1:35">
      <c r="A6" s="212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R6" s="20" t="s">
        <v>111</v>
      </c>
      <c r="S6" s="127" t="s">
        <v>112</v>
      </c>
      <c r="T6" s="83" t="s">
        <v>239</v>
      </c>
      <c r="U6" s="83" t="s">
        <v>241</v>
      </c>
    </row>
    <row r="7" spans="1:35" s="28" customFormat="1" ht="14.45" customHeight="1">
      <c r="A7" s="212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O7" s="77"/>
      <c r="P7" s="77"/>
      <c r="Q7" s="77"/>
      <c r="V7" s="122"/>
      <c r="Y7" s="1"/>
      <c r="Z7" s="123"/>
      <c r="AA7" s="357" t="s">
        <v>324</v>
      </c>
      <c r="AC7" s="357" t="s">
        <v>325</v>
      </c>
    </row>
    <row r="8" spans="1:35" s="18" customFormat="1">
      <c r="L8" s="28"/>
      <c r="M8" s="28"/>
      <c r="N8" s="28"/>
      <c r="O8" s="77"/>
      <c r="P8" s="77"/>
      <c r="Q8" s="77"/>
      <c r="S8" s="122"/>
      <c r="V8" s="122"/>
      <c r="Z8" s="122"/>
      <c r="AA8" s="357"/>
      <c r="AC8" s="357"/>
    </row>
    <row r="9" spans="1:35" s="18" customFormat="1" ht="14.45" customHeight="1">
      <c r="N9" s="28"/>
      <c r="O9" s="77"/>
      <c r="P9" s="77"/>
      <c r="Q9" s="77"/>
      <c r="S9" s="122"/>
      <c r="V9" s="122"/>
      <c r="Z9" s="122"/>
      <c r="AA9" s="357"/>
      <c r="AC9" s="357"/>
    </row>
    <row r="10" spans="1:35" ht="15.75" thickBot="1">
      <c r="A10" s="19" t="s">
        <v>383</v>
      </c>
      <c r="B10" s="1"/>
      <c r="C10" s="1"/>
      <c r="D10" s="1"/>
      <c r="E10" s="1"/>
      <c r="F10" s="1"/>
      <c r="G10" s="1"/>
      <c r="H10" s="1"/>
      <c r="I10" s="1"/>
      <c r="L10" s="18"/>
      <c r="M10" s="18"/>
      <c r="R10" s="121" t="s">
        <v>25</v>
      </c>
      <c r="S10" s="128" t="s">
        <v>261</v>
      </c>
      <c r="T10" s="119" t="s">
        <v>33</v>
      </c>
      <c r="U10" s="119" t="s">
        <v>62</v>
      </c>
      <c r="V10" s="124" t="s">
        <v>262</v>
      </c>
      <c r="W10" s="120" t="s">
        <v>389</v>
      </c>
      <c r="X10" s="120" t="s">
        <v>263</v>
      </c>
      <c r="Y10" s="120" t="s">
        <v>264</v>
      </c>
      <c r="Z10" s="124" t="s">
        <v>323</v>
      </c>
      <c r="AA10" s="124" t="s">
        <v>266</v>
      </c>
      <c r="AB10" s="120" t="s">
        <v>265</v>
      </c>
      <c r="AC10" s="124" t="s">
        <v>267</v>
      </c>
      <c r="AD10" s="135" t="s">
        <v>269</v>
      </c>
      <c r="AE10" s="135" t="s">
        <v>270</v>
      </c>
      <c r="AF10" s="135" t="s">
        <v>271</v>
      </c>
      <c r="AG10" s="135" t="s">
        <v>274</v>
      </c>
      <c r="AH10" s="135" t="s">
        <v>275</v>
      </c>
      <c r="AI10" s="135" t="s">
        <v>276</v>
      </c>
    </row>
    <row r="11" spans="1:35" ht="43.5">
      <c r="A11" s="21" t="s">
        <v>29</v>
      </c>
      <c r="B11" s="23"/>
      <c r="C11" s="21" t="s">
        <v>91</v>
      </c>
      <c r="D11" s="21" t="s">
        <v>61</v>
      </c>
      <c r="E11" s="21" t="s">
        <v>92</v>
      </c>
      <c r="F11" s="21" t="s">
        <v>116</v>
      </c>
      <c r="G11" s="214" t="s">
        <v>318</v>
      </c>
      <c r="H11" s="214" t="s">
        <v>319</v>
      </c>
      <c r="I11" s="214" t="s">
        <v>320</v>
      </c>
      <c r="J11" s="214" t="s">
        <v>321</v>
      </c>
      <c r="L11" s="61"/>
      <c r="M11" s="62"/>
      <c r="N11" s="63" t="s">
        <v>228</v>
      </c>
      <c r="O11" s="79"/>
      <c r="P11" s="79"/>
      <c r="Q11" s="79"/>
      <c r="R11" s="22" t="s">
        <v>116</v>
      </c>
      <c r="S11" s="129" t="s">
        <v>327</v>
      </c>
      <c r="T11" s="75" t="s">
        <v>218</v>
      </c>
      <c r="U11" s="75" t="s">
        <v>219</v>
      </c>
      <c r="V11" s="125" t="s">
        <v>220</v>
      </c>
      <c r="W11" s="75" t="s">
        <v>221</v>
      </c>
      <c r="X11" s="75" t="s">
        <v>222</v>
      </c>
      <c r="Y11" s="75" t="s">
        <v>223</v>
      </c>
      <c r="Z11" s="125" t="s">
        <v>224</v>
      </c>
      <c r="AA11" s="125" t="s">
        <v>225</v>
      </c>
      <c r="AB11" s="75" t="s">
        <v>226</v>
      </c>
      <c r="AC11" s="134" t="s">
        <v>227</v>
      </c>
      <c r="AD11" s="136" t="s">
        <v>273</v>
      </c>
      <c r="AE11" s="136" t="s">
        <v>272</v>
      </c>
      <c r="AF11" s="136" t="s">
        <v>277</v>
      </c>
      <c r="AG11" s="136" t="s">
        <v>278</v>
      </c>
      <c r="AH11" s="137" t="s">
        <v>225</v>
      </c>
      <c r="AI11" s="137" t="s">
        <v>227</v>
      </c>
    </row>
    <row r="12" spans="1:35">
      <c r="A12" s="20" t="s">
        <v>93</v>
      </c>
      <c r="B12" s="24" t="s">
        <v>94</v>
      </c>
      <c r="C12" s="24" t="s">
        <v>95</v>
      </c>
      <c r="D12" s="24" t="s">
        <v>89</v>
      </c>
      <c r="E12" s="24" t="s">
        <v>96</v>
      </c>
      <c r="F12" s="213">
        <v>1962</v>
      </c>
      <c r="G12" s="215" t="s">
        <v>322</v>
      </c>
      <c r="H12" s="215">
        <v>0</v>
      </c>
      <c r="I12" s="215" t="s">
        <v>322</v>
      </c>
      <c r="J12" s="216" t="s">
        <v>322</v>
      </c>
      <c r="K12" s="219"/>
      <c r="L12" s="64" t="s">
        <v>216</v>
      </c>
      <c r="M12" s="65" t="s">
        <v>210</v>
      </c>
      <c r="N12" s="66">
        <f>+SUM(H12:H822)</f>
        <v>9178457.3199999891</v>
      </c>
      <c r="O12" s="78"/>
      <c r="P12" s="78"/>
      <c r="Q12" s="78"/>
      <c r="R12" s="110">
        <f t="shared" ref="R12:R75" si="0">(F12)*1</f>
        <v>1962</v>
      </c>
      <c r="S12" s="122">
        <f>H12</f>
        <v>0</v>
      </c>
      <c r="T12" s="111">
        <f>VLOOKUP(R12,'B4_VINTAGE-TAX'!$A$2:$C$100,3,FALSE)</f>
        <v>0</v>
      </c>
      <c r="U12" s="76">
        <v>1</v>
      </c>
      <c r="V12" s="126">
        <f>S12*T12</f>
        <v>0</v>
      </c>
      <c r="W12" s="118">
        <f t="shared" ref="W12:W75" si="1">2018-R12+1</f>
        <v>57</v>
      </c>
      <c r="X12" s="76">
        <v>1</v>
      </c>
      <c r="Y12" s="111">
        <f ca="1">IF(W12&gt;15,100%,OFFSET('B5_FED-CA Tax Depr Rates'!$D$23,0,'B1-NBV NTV Detail'!W12-1))</f>
        <v>1</v>
      </c>
      <c r="Z12" s="126">
        <f ca="1">(S12-V12)*Y12</f>
        <v>0</v>
      </c>
      <c r="AA12" s="126">
        <f ca="1">V12+Z12</f>
        <v>0</v>
      </c>
      <c r="AB12" s="111">
        <f ca="1">IF($W12&gt;22,100%,OFFSET('B5_FED-CA Tax Depr Rates'!$D$30,0,'B1-NBV NTV Detail'!$W12-1))</f>
        <v>1</v>
      </c>
      <c r="AC12" s="126">
        <f ca="1">AB12*S12</f>
        <v>0</v>
      </c>
    </row>
    <row r="13" spans="1:35" ht="15.75" thickBot="1">
      <c r="A13" s="20" t="s">
        <v>93</v>
      </c>
      <c r="B13" s="24" t="s">
        <v>94</v>
      </c>
      <c r="C13" s="24" t="s">
        <v>95</v>
      </c>
      <c r="D13" s="24" t="s">
        <v>89</v>
      </c>
      <c r="E13" s="24" t="s">
        <v>96</v>
      </c>
      <c r="F13" s="213">
        <v>1967</v>
      </c>
      <c r="G13" s="215" t="s">
        <v>322</v>
      </c>
      <c r="H13" s="215">
        <v>1.06</v>
      </c>
      <c r="I13" s="215">
        <v>0.84</v>
      </c>
      <c r="J13" s="216">
        <v>0.22</v>
      </c>
      <c r="K13" s="219"/>
      <c r="L13" s="64" t="s">
        <v>215</v>
      </c>
      <c r="M13" s="65" t="s">
        <v>211</v>
      </c>
      <c r="N13" s="67">
        <f>SUM(I13:I822)</f>
        <v>5335047.5599999921</v>
      </c>
      <c r="O13" s="78"/>
      <c r="P13" s="78"/>
      <c r="Q13" s="78"/>
      <c r="R13" s="110">
        <f t="shared" si="0"/>
        <v>1967</v>
      </c>
      <c r="S13" s="122">
        <f>H13</f>
        <v>1.06</v>
      </c>
      <c r="T13" s="111">
        <f>VLOOKUP(R13,'B4_VINTAGE-TAX'!$A$2:$C$100,3,FALSE)</f>
        <v>0</v>
      </c>
      <c r="U13" s="76">
        <v>1</v>
      </c>
      <c r="V13" s="126">
        <f t="shared" ref="V13:V76" si="2">S13*T13</f>
        <v>0</v>
      </c>
      <c r="W13" s="118">
        <f t="shared" si="1"/>
        <v>52</v>
      </c>
      <c r="X13" s="76">
        <v>1</v>
      </c>
      <c r="Y13" s="111">
        <f ca="1">IF(W13&gt;15,100%,OFFSET('B5_FED-CA Tax Depr Rates'!$D$23,0,'B1-NBV NTV Detail'!W13-1))</f>
        <v>1</v>
      </c>
      <c r="Z13" s="126">
        <f t="shared" ref="Z13:Z76" ca="1" si="3">(S13-V13)*Y13</f>
        <v>1.06</v>
      </c>
      <c r="AA13" s="126">
        <f t="shared" ref="AA13:AA76" ca="1" si="4">V13+Z13</f>
        <v>1.06</v>
      </c>
      <c r="AB13" s="111">
        <f ca="1">IF($W13&gt;22,100%,OFFSET('B5_FED-CA Tax Depr Rates'!$D$30,0,'B1-NBV NTV Detail'!$W13-1))</f>
        <v>1</v>
      </c>
      <c r="AC13" s="126">
        <f t="shared" ref="AC13:AC76" ca="1" si="5">AB13*S13</f>
        <v>1.06</v>
      </c>
    </row>
    <row r="14" spans="1:35" ht="15.75" thickBot="1">
      <c r="A14" s="20" t="s">
        <v>93</v>
      </c>
      <c r="B14" s="24" t="s">
        <v>94</v>
      </c>
      <c r="C14" s="24" t="s">
        <v>95</v>
      </c>
      <c r="D14" s="24" t="s">
        <v>89</v>
      </c>
      <c r="E14" s="24" t="s">
        <v>96</v>
      </c>
      <c r="F14" s="213">
        <v>1969</v>
      </c>
      <c r="G14" s="215" t="s">
        <v>322</v>
      </c>
      <c r="H14" s="215">
        <v>3.94</v>
      </c>
      <c r="I14" s="215">
        <v>3.04</v>
      </c>
      <c r="J14" s="216">
        <v>0.9</v>
      </c>
      <c r="K14" s="219"/>
      <c r="L14" s="64" t="s">
        <v>214</v>
      </c>
      <c r="M14" s="65" t="s">
        <v>212</v>
      </c>
      <c r="N14" s="68">
        <f>+N12-N13</f>
        <v>3843409.759999997</v>
      </c>
      <c r="O14" s="78"/>
      <c r="P14" s="78"/>
      <c r="Q14" s="78"/>
      <c r="R14" s="110">
        <f t="shared" si="0"/>
        <v>1969</v>
      </c>
      <c r="S14" s="122">
        <f t="shared" ref="S14:S19" si="6">H14</f>
        <v>3.94</v>
      </c>
      <c r="T14" s="111">
        <f>VLOOKUP(R14,'B4_VINTAGE-TAX'!$A$2:$C$100,3,FALSE)</f>
        <v>0</v>
      </c>
      <c r="U14" s="76">
        <v>1</v>
      </c>
      <c r="V14" s="126">
        <f t="shared" si="2"/>
        <v>0</v>
      </c>
      <c r="W14" s="118">
        <f t="shared" si="1"/>
        <v>50</v>
      </c>
      <c r="X14" s="76">
        <v>1</v>
      </c>
      <c r="Y14" s="111">
        <f ca="1">IF(W14&gt;15,100%,OFFSET('B5_FED-CA Tax Depr Rates'!$D$23,0,'B1-NBV NTV Detail'!W14-1))</f>
        <v>1</v>
      </c>
      <c r="Z14" s="126">
        <f t="shared" ca="1" si="3"/>
        <v>3.94</v>
      </c>
      <c r="AA14" s="126">
        <f t="shared" ca="1" si="4"/>
        <v>3.94</v>
      </c>
      <c r="AB14" s="111">
        <f ca="1">IF($W14&gt;22,100%,OFFSET('B5_FED-CA Tax Depr Rates'!$D$30,0,'B1-NBV NTV Detail'!$W14-1))</f>
        <v>1</v>
      </c>
      <c r="AC14" s="126">
        <f t="shared" ca="1" si="5"/>
        <v>3.94</v>
      </c>
    </row>
    <row r="15" spans="1:35" ht="15.75" thickTop="1">
      <c r="A15" s="20" t="s">
        <v>93</v>
      </c>
      <c r="B15" s="24" t="s">
        <v>94</v>
      </c>
      <c r="C15" s="24" t="s">
        <v>95</v>
      </c>
      <c r="D15" s="24" t="s">
        <v>89</v>
      </c>
      <c r="E15" s="24" t="s">
        <v>96</v>
      </c>
      <c r="F15" s="213">
        <v>1971</v>
      </c>
      <c r="G15" s="215" t="s">
        <v>322</v>
      </c>
      <c r="H15" s="215">
        <v>0.12</v>
      </c>
      <c r="I15" s="215">
        <v>0.09</v>
      </c>
      <c r="J15" s="216">
        <v>0.03</v>
      </c>
      <c r="K15" s="219"/>
      <c r="L15" s="64"/>
      <c r="M15" s="1"/>
      <c r="N15" s="66"/>
      <c r="O15" s="78"/>
      <c r="P15" s="78"/>
      <c r="Q15" s="78"/>
      <c r="R15" s="110">
        <f t="shared" si="0"/>
        <v>1971</v>
      </c>
      <c r="S15" s="122">
        <f t="shared" si="6"/>
        <v>0.12</v>
      </c>
      <c r="T15" s="111">
        <f>VLOOKUP(R15,'B4_VINTAGE-TAX'!$A$2:$C$100,3,FALSE)</f>
        <v>0</v>
      </c>
      <c r="U15" s="76">
        <v>1</v>
      </c>
      <c r="V15" s="126">
        <f t="shared" si="2"/>
        <v>0</v>
      </c>
      <c r="W15" s="118">
        <f t="shared" si="1"/>
        <v>48</v>
      </c>
      <c r="X15" s="76">
        <v>1</v>
      </c>
      <c r="Y15" s="111">
        <f ca="1">IF(W15&gt;15,100%,OFFSET('B5_FED-CA Tax Depr Rates'!$D$23,0,'B1-NBV NTV Detail'!W15-1))</f>
        <v>1</v>
      </c>
      <c r="Z15" s="126">
        <f t="shared" ca="1" si="3"/>
        <v>0.12</v>
      </c>
      <c r="AA15" s="126">
        <f t="shared" ca="1" si="4"/>
        <v>0.12</v>
      </c>
      <c r="AB15" s="111">
        <f ca="1">IF($W15&gt;22,100%,OFFSET('B5_FED-CA Tax Depr Rates'!$D$30,0,'B1-NBV NTV Detail'!$W15-1))</f>
        <v>1</v>
      </c>
      <c r="AC15" s="126">
        <f t="shared" ca="1" si="5"/>
        <v>0.12</v>
      </c>
    </row>
    <row r="16" spans="1:35">
      <c r="A16" s="20" t="s">
        <v>93</v>
      </c>
      <c r="B16" s="24" t="s">
        <v>94</v>
      </c>
      <c r="C16" s="24" t="s">
        <v>95</v>
      </c>
      <c r="D16" s="24" t="s">
        <v>89</v>
      </c>
      <c r="E16" s="24" t="s">
        <v>96</v>
      </c>
      <c r="F16" s="213">
        <v>1972</v>
      </c>
      <c r="G16" s="215" t="s">
        <v>322</v>
      </c>
      <c r="H16" s="215">
        <v>4.92</v>
      </c>
      <c r="I16" s="215">
        <v>3.6</v>
      </c>
      <c r="J16" s="216">
        <v>1.32</v>
      </c>
      <c r="K16" s="219"/>
      <c r="L16" s="64"/>
      <c r="M16" s="1"/>
      <c r="N16" s="66"/>
      <c r="O16" s="78"/>
      <c r="P16" s="78"/>
      <c r="Q16" s="78"/>
      <c r="R16" s="110">
        <f t="shared" si="0"/>
        <v>1972</v>
      </c>
      <c r="S16" s="122">
        <f t="shared" si="6"/>
        <v>4.92</v>
      </c>
      <c r="T16" s="111">
        <f>VLOOKUP(R16,'B4_VINTAGE-TAX'!$A$2:$C$100,3,FALSE)</f>
        <v>0</v>
      </c>
      <c r="U16" s="76">
        <v>1</v>
      </c>
      <c r="V16" s="126">
        <f t="shared" si="2"/>
        <v>0</v>
      </c>
      <c r="W16" s="118">
        <f t="shared" si="1"/>
        <v>47</v>
      </c>
      <c r="X16" s="76">
        <v>1</v>
      </c>
      <c r="Y16" s="111">
        <f ca="1">IF(W16&gt;15,100%,OFFSET('B5_FED-CA Tax Depr Rates'!$D$23,0,'B1-NBV NTV Detail'!W16-1))</f>
        <v>1</v>
      </c>
      <c r="Z16" s="126">
        <f t="shared" ca="1" si="3"/>
        <v>4.92</v>
      </c>
      <c r="AA16" s="126">
        <f t="shared" ca="1" si="4"/>
        <v>4.92</v>
      </c>
      <c r="AB16" s="111">
        <f ca="1">IF($W16&gt;22,100%,OFFSET('B5_FED-CA Tax Depr Rates'!$D$30,0,'B1-NBV NTV Detail'!$W16-1))</f>
        <v>1</v>
      </c>
      <c r="AC16" s="126">
        <f t="shared" ca="1" si="5"/>
        <v>4.92</v>
      </c>
    </row>
    <row r="17" spans="1:29" ht="30">
      <c r="A17" s="20" t="s">
        <v>93</v>
      </c>
      <c r="B17" s="24" t="s">
        <v>94</v>
      </c>
      <c r="C17" s="24" t="s">
        <v>95</v>
      </c>
      <c r="D17" s="24" t="s">
        <v>89</v>
      </c>
      <c r="E17" s="24" t="s">
        <v>96</v>
      </c>
      <c r="F17" s="213">
        <v>1973</v>
      </c>
      <c r="G17" s="215" t="s">
        <v>322</v>
      </c>
      <c r="H17" s="215">
        <v>7.0000000000000007E-2</v>
      </c>
      <c r="I17" s="215">
        <v>0.05</v>
      </c>
      <c r="J17" s="216">
        <v>0.02</v>
      </c>
      <c r="K17" s="219"/>
      <c r="L17" s="64"/>
      <c r="M17" s="1"/>
      <c r="N17" s="69" t="s">
        <v>217</v>
      </c>
      <c r="O17" s="79"/>
      <c r="P17" s="79"/>
      <c r="Q17" s="79"/>
      <c r="R17" s="110">
        <f t="shared" si="0"/>
        <v>1973</v>
      </c>
      <c r="S17" s="122">
        <f t="shared" si="6"/>
        <v>7.0000000000000007E-2</v>
      </c>
      <c r="T17" s="111">
        <f>VLOOKUP(R17,'B4_VINTAGE-TAX'!$A$2:$C$100,3,FALSE)</f>
        <v>0</v>
      </c>
      <c r="U17" s="76">
        <v>1</v>
      </c>
      <c r="V17" s="126">
        <f t="shared" si="2"/>
        <v>0</v>
      </c>
      <c r="W17" s="118">
        <f t="shared" si="1"/>
        <v>46</v>
      </c>
      <c r="X17" s="76">
        <v>1</v>
      </c>
      <c r="Y17" s="111">
        <f ca="1">IF(W17&gt;15,100%,OFFSET('B5_FED-CA Tax Depr Rates'!$D$23,0,'B1-NBV NTV Detail'!W17-1))</f>
        <v>1</v>
      </c>
      <c r="Z17" s="126">
        <f t="shared" ca="1" si="3"/>
        <v>7.0000000000000007E-2</v>
      </c>
      <c r="AA17" s="126">
        <f t="shared" ca="1" si="4"/>
        <v>7.0000000000000007E-2</v>
      </c>
      <c r="AB17" s="111">
        <f ca="1">IF($W17&gt;22,100%,OFFSET('B5_FED-CA Tax Depr Rates'!$D$30,0,'B1-NBV NTV Detail'!$W17-1))</f>
        <v>1</v>
      </c>
      <c r="AC17" s="126">
        <f t="shared" ca="1" si="5"/>
        <v>7.0000000000000007E-2</v>
      </c>
    </row>
    <row r="18" spans="1:29">
      <c r="A18" s="20" t="s">
        <v>93</v>
      </c>
      <c r="B18" s="24" t="s">
        <v>94</v>
      </c>
      <c r="C18" s="24" t="s">
        <v>95</v>
      </c>
      <c r="D18" s="24" t="s">
        <v>89</v>
      </c>
      <c r="E18" s="24" t="s">
        <v>96</v>
      </c>
      <c r="F18" s="213">
        <v>1974</v>
      </c>
      <c r="G18" s="215" t="s">
        <v>322</v>
      </c>
      <c r="H18" s="215">
        <v>0.09</v>
      </c>
      <c r="I18" s="215">
        <v>0.06</v>
      </c>
      <c r="J18" s="216">
        <v>0.03</v>
      </c>
      <c r="K18" s="219"/>
      <c r="L18" s="64" t="s">
        <v>216</v>
      </c>
      <c r="M18" s="65" t="s">
        <v>210</v>
      </c>
      <c r="N18" s="66">
        <f>+SUM($H$12:$H$822)</f>
        <v>9178457.3199999891</v>
      </c>
      <c r="O18" s="78"/>
      <c r="P18" s="78"/>
      <c r="Q18" s="78"/>
      <c r="R18" s="110">
        <f t="shared" si="0"/>
        <v>1974</v>
      </c>
      <c r="S18" s="122">
        <f t="shared" si="6"/>
        <v>0.09</v>
      </c>
      <c r="T18" s="111">
        <f>VLOOKUP(R18,'B4_VINTAGE-TAX'!$A$2:$C$100,3,FALSE)</f>
        <v>0</v>
      </c>
      <c r="U18" s="76">
        <v>1</v>
      </c>
      <c r="V18" s="126">
        <f t="shared" si="2"/>
        <v>0</v>
      </c>
      <c r="W18" s="118">
        <f t="shared" si="1"/>
        <v>45</v>
      </c>
      <c r="X18" s="76">
        <v>1</v>
      </c>
      <c r="Y18" s="111">
        <f ca="1">IF(W18&gt;15,100%,OFFSET('B5_FED-CA Tax Depr Rates'!$D$23,0,'B1-NBV NTV Detail'!W18-1))</f>
        <v>1</v>
      </c>
      <c r="Z18" s="126">
        <f t="shared" ca="1" si="3"/>
        <v>0.09</v>
      </c>
      <c r="AA18" s="126">
        <f t="shared" ca="1" si="4"/>
        <v>0.09</v>
      </c>
      <c r="AB18" s="111">
        <f ca="1">IF($W18&gt;22,100%,OFFSET('B5_FED-CA Tax Depr Rates'!$D$30,0,'B1-NBV NTV Detail'!$W18-1))</f>
        <v>1</v>
      </c>
      <c r="AC18" s="126">
        <f t="shared" ca="1" si="5"/>
        <v>0.09</v>
      </c>
    </row>
    <row r="19" spans="1:29">
      <c r="A19" s="20" t="s">
        <v>93</v>
      </c>
      <c r="B19" s="24" t="s">
        <v>94</v>
      </c>
      <c r="C19" s="24" t="s">
        <v>95</v>
      </c>
      <c r="D19" s="24" t="s">
        <v>89</v>
      </c>
      <c r="E19" s="24" t="s">
        <v>96</v>
      </c>
      <c r="F19" s="213">
        <v>1977</v>
      </c>
      <c r="G19" s="215" t="s">
        <v>322</v>
      </c>
      <c r="H19" s="215">
        <v>0.15</v>
      </c>
      <c r="I19" s="215">
        <v>0.1</v>
      </c>
      <c r="J19" s="216">
        <v>0.05</v>
      </c>
      <c r="K19" s="219"/>
      <c r="L19" s="64" t="s">
        <v>215</v>
      </c>
      <c r="M19" s="65"/>
      <c r="N19" s="70">
        <f ca="1">+SUM($AA$12:$AA$822)</f>
        <v>8335428.9275149899</v>
      </c>
      <c r="O19" s="78"/>
      <c r="P19" s="78"/>
      <c r="Q19" s="78"/>
      <c r="R19" s="110">
        <f t="shared" si="0"/>
        <v>1977</v>
      </c>
      <c r="S19" s="122">
        <f t="shared" si="6"/>
        <v>0.15</v>
      </c>
      <c r="T19" s="111">
        <f>VLOOKUP(R19,'B4_VINTAGE-TAX'!$A$2:$C$100,3,FALSE)</f>
        <v>0</v>
      </c>
      <c r="U19" s="76">
        <v>1</v>
      </c>
      <c r="V19" s="126">
        <f t="shared" si="2"/>
        <v>0</v>
      </c>
      <c r="W19" s="118">
        <f t="shared" si="1"/>
        <v>42</v>
      </c>
      <c r="X19" s="76">
        <v>1</v>
      </c>
      <c r="Y19" s="111">
        <f ca="1">IF(W19&gt;15,100%,OFFSET('B5_FED-CA Tax Depr Rates'!$D$23,0,'B1-NBV NTV Detail'!W19-1))</f>
        <v>1</v>
      </c>
      <c r="Z19" s="126">
        <f t="shared" ca="1" si="3"/>
        <v>0.15</v>
      </c>
      <c r="AA19" s="126">
        <f t="shared" ca="1" si="4"/>
        <v>0.15</v>
      </c>
      <c r="AB19" s="111">
        <f ca="1">IF($W19&gt;22,100%,OFFSET('B5_FED-CA Tax Depr Rates'!$D$30,0,'B1-NBV NTV Detail'!$W19-1))</f>
        <v>1</v>
      </c>
      <c r="AC19" s="126">
        <f t="shared" ca="1" si="5"/>
        <v>0.15</v>
      </c>
    </row>
    <row r="20" spans="1:29" ht="15.75" thickBot="1">
      <c r="A20" s="20" t="s">
        <v>93</v>
      </c>
      <c r="B20" s="24" t="s">
        <v>94</v>
      </c>
      <c r="C20" s="24" t="s">
        <v>95</v>
      </c>
      <c r="D20" s="24" t="s">
        <v>89</v>
      </c>
      <c r="E20" s="24" t="s">
        <v>96</v>
      </c>
      <c r="F20" s="213">
        <v>1979</v>
      </c>
      <c r="G20" s="215" t="s">
        <v>322</v>
      </c>
      <c r="H20" s="215">
        <v>0.15</v>
      </c>
      <c r="I20" s="215">
        <v>0.1</v>
      </c>
      <c r="J20" s="216">
        <v>0.05</v>
      </c>
      <c r="K20" s="219"/>
      <c r="L20" s="64" t="s">
        <v>214</v>
      </c>
      <c r="M20" s="65"/>
      <c r="N20" s="71">
        <f ca="1">+N18-N19</f>
        <v>843028.39248499926</v>
      </c>
      <c r="O20" s="78"/>
      <c r="P20" s="78"/>
      <c r="Q20" s="78"/>
      <c r="R20" s="110">
        <f t="shared" si="0"/>
        <v>1979</v>
      </c>
      <c r="S20" s="122">
        <f t="shared" ref="S20:S83" si="7">H20</f>
        <v>0.15</v>
      </c>
      <c r="T20" s="111">
        <f>VLOOKUP(R20,'B4_VINTAGE-TAX'!$A$2:$C$100,3,FALSE)</f>
        <v>0</v>
      </c>
      <c r="U20" s="76">
        <v>1</v>
      </c>
      <c r="V20" s="126">
        <f t="shared" si="2"/>
        <v>0</v>
      </c>
      <c r="W20" s="118">
        <f t="shared" si="1"/>
        <v>40</v>
      </c>
      <c r="X20" s="76">
        <v>1</v>
      </c>
      <c r="Y20" s="111">
        <f ca="1">IF(W20&gt;15,100%,OFFSET('B5_FED-CA Tax Depr Rates'!$D$23,0,'B1-NBV NTV Detail'!W20-1))</f>
        <v>1</v>
      </c>
      <c r="Z20" s="126">
        <f t="shared" ca="1" si="3"/>
        <v>0.15</v>
      </c>
      <c r="AA20" s="126">
        <f t="shared" ca="1" si="4"/>
        <v>0.15</v>
      </c>
      <c r="AB20" s="111">
        <f ca="1">IF($W20&gt;22,100%,OFFSET('B5_FED-CA Tax Depr Rates'!$D$30,0,'B1-NBV NTV Detail'!$W20-1))</f>
        <v>1</v>
      </c>
      <c r="AC20" s="126">
        <f t="shared" ca="1" si="5"/>
        <v>0.15</v>
      </c>
    </row>
    <row r="21" spans="1:29" ht="15.75" thickTop="1">
      <c r="A21" s="20" t="s">
        <v>93</v>
      </c>
      <c r="B21" s="24" t="s">
        <v>94</v>
      </c>
      <c r="C21" s="24" t="s">
        <v>95</v>
      </c>
      <c r="D21" s="24" t="s">
        <v>89</v>
      </c>
      <c r="E21" s="24" t="s">
        <v>96</v>
      </c>
      <c r="F21" s="213">
        <v>1981</v>
      </c>
      <c r="G21" s="215" t="s">
        <v>322</v>
      </c>
      <c r="H21" s="215">
        <v>0.49</v>
      </c>
      <c r="I21" s="215">
        <v>0.3</v>
      </c>
      <c r="J21" s="216">
        <v>0.19</v>
      </c>
      <c r="K21" s="219"/>
      <c r="L21" s="64"/>
      <c r="M21" s="65"/>
      <c r="N21" s="66"/>
      <c r="O21" s="78"/>
      <c r="P21" s="78"/>
      <c r="Q21" s="78"/>
      <c r="R21" s="110">
        <f t="shared" si="0"/>
        <v>1981</v>
      </c>
      <c r="S21" s="122">
        <f t="shared" si="7"/>
        <v>0.49</v>
      </c>
      <c r="T21" s="111">
        <f>VLOOKUP(R21,'B4_VINTAGE-TAX'!$A$2:$C$100,3,FALSE)</f>
        <v>0</v>
      </c>
      <c r="U21" s="76">
        <v>1</v>
      </c>
      <c r="V21" s="126">
        <f t="shared" si="2"/>
        <v>0</v>
      </c>
      <c r="W21" s="118">
        <f t="shared" si="1"/>
        <v>38</v>
      </c>
      <c r="X21" s="76">
        <v>1</v>
      </c>
      <c r="Y21" s="111">
        <f ca="1">IF(W21&gt;15,100%,OFFSET('B5_FED-CA Tax Depr Rates'!$D$23,0,'B1-NBV NTV Detail'!W21-1))</f>
        <v>1</v>
      </c>
      <c r="Z21" s="126">
        <f t="shared" ca="1" si="3"/>
        <v>0.49</v>
      </c>
      <c r="AA21" s="126">
        <f t="shared" ca="1" si="4"/>
        <v>0.49</v>
      </c>
      <c r="AB21" s="111">
        <f ca="1">IF($W21&gt;22,100%,OFFSET('B5_FED-CA Tax Depr Rates'!$D$30,0,'B1-NBV NTV Detail'!$W21-1))</f>
        <v>1</v>
      </c>
      <c r="AC21" s="126">
        <f t="shared" ca="1" si="5"/>
        <v>0.49</v>
      </c>
    </row>
    <row r="22" spans="1:29" ht="15.75" thickBot="1">
      <c r="A22" s="20" t="s">
        <v>93</v>
      </c>
      <c r="B22" s="24" t="s">
        <v>94</v>
      </c>
      <c r="C22" s="24" t="s">
        <v>95</v>
      </c>
      <c r="D22" s="24" t="s">
        <v>89</v>
      </c>
      <c r="E22" s="24" t="s">
        <v>96</v>
      </c>
      <c r="F22" s="213">
        <v>1982</v>
      </c>
      <c r="G22" s="215" t="s">
        <v>322</v>
      </c>
      <c r="H22" s="215">
        <v>0</v>
      </c>
      <c r="I22" s="215" t="s">
        <v>322</v>
      </c>
      <c r="J22" s="216" t="s">
        <v>322</v>
      </c>
      <c r="K22" s="219"/>
      <c r="L22" s="72"/>
      <c r="M22" s="73"/>
      <c r="N22" s="74"/>
      <c r="R22" s="110">
        <f t="shared" si="0"/>
        <v>1982</v>
      </c>
      <c r="S22" s="122">
        <f t="shared" si="7"/>
        <v>0</v>
      </c>
      <c r="T22" s="111">
        <f>VLOOKUP(R22,'B4_VINTAGE-TAX'!$A$2:$C$100,3,FALSE)</f>
        <v>0</v>
      </c>
      <c r="U22" s="76">
        <v>1</v>
      </c>
      <c r="V22" s="126">
        <f t="shared" si="2"/>
        <v>0</v>
      </c>
      <c r="W22" s="118">
        <f t="shared" si="1"/>
        <v>37</v>
      </c>
      <c r="X22" s="76">
        <v>1</v>
      </c>
      <c r="Y22" s="111">
        <f ca="1">IF(W22&gt;15,100%,OFFSET('B5_FED-CA Tax Depr Rates'!$D$23,0,'B1-NBV NTV Detail'!W22-1))</f>
        <v>1</v>
      </c>
      <c r="Z22" s="126">
        <f t="shared" ca="1" si="3"/>
        <v>0</v>
      </c>
      <c r="AA22" s="126">
        <f t="shared" ca="1" si="4"/>
        <v>0</v>
      </c>
      <c r="AB22" s="111">
        <f ca="1">IF($W22&gt;22,100%,OFFSET('B5_FED-CA Tax Depr Rates'!$D$30,0,'B1-NBV NTV Detail'!$W22-1))</f>
        <v>1</v>
      </c>
      <c r="AC22" s="126">
        <f t="shared" ca="1" si="5"/>
        <v>0</v>
      </c>
    </row>
    <row r="23" spans="1:29">
      <c r="A23" s="20" t="s">
        <v>93</v>
      </c>
      <c r="B23" s="24" t="s">
        <v>94</v>
      </c>
      <c r="C23" s="24" t="s">
        <v>95</v>
      </c>
      <c r="D23" s="24" t="s">
        <v>89</v>
      </c>
      <c r="E23" s="24" t="s">
        <v>96</v>
      </c>
      <c r="F23" s="213">
        <v>1983</v>
      </c>
      <c r="G23" s="215" t="s">
        <v>322</v>
      </c>
      <c r="H23" s="215">
        <v>0.08</v>
      </c>
      <c r="I23" s="215">
        <v>0.05</v>
      </c>
      <c r="J23" s="216">
        <v>0.03</v>
      </c>
      <c r="K23" s="219"/>
      <c r="L23" s="206"/>
      <c r="R23" s="110">
        <f t="shared" si="0"/>
        <v>1983</v>
      </c>
      <c r="S23" s="122">
        <f t="shared" si="7"/>
        <v>0.08</v>
      </c>
      <c r="T23" s="111">
        <f>VLOOKUP(R23,'B4_VINTAGE-TAX'!$A$2:$C$100,3,FALSE)</f>
        <v>0</v>
      </c>
      <c r="U23" s="76">
        <v>1</v>
      </c>
      <c r="V23" s="126">
        <f t="shared" si="2"/>
        <v>0</v>
      </c>
      <c r="W23" s="118">
        <f t="shared" si="1"/>
        <v>36</v>
      </c>
      <c r="X23" s="76">
        <v>1</v>
      </c>
      <c r="Y23" s="111">
        <f ca="1">IF(W23&gt;15,100%,OFFSET('B5_FED-CA Tax Depr Rates'!$D$23,0,'B1-NBV NTV Detail'!W23-1))</f>
        <v>1</v>
      </c>
      <c r="Z23" s="126">
        <f t="shared" ca="1" si="3"/>
        <v>0.08</v>
      </c>
      <c r="AA23" s="126">
        <f t="shared" ca="1" si="4"/>
        <v>0.08</v>
      </c>
      <c r="AB23" s="111">
        <f ca="1">IF($W23&gt;22,100%,OFFSET('B5_FED-CA Tax Depr Rates'!$D$30,0,'B1-NBV NTV Detail'!$W23-1))</f>
        <v>1</v>
      </c>
      <c r="AC23" s="126">
        <f t="shared" ca="1" si="5"/>
        <v>0.08</v>
      </c>
    </row>
    <row r="24" spans="1:29">
      <c r="A24" s="20" t="s">
        <v>93</v>
      </c>
      <c r="B24" s="24" t="s">
        <v>94</v>
      </c>
      <c r="C24" s="24" t="s">
        <v>95</v>
      </c>
      <c r="D24" s="24" t="s">
        <v>89</v>
      </c>
      <c r="E24" s="24" t="s">
        <v>96</v>
      </c>
      <c r="F24" s="213">
        <v>1984</v>
      </c>
      <c r="G24" s="215" t="s">
        <v>322</v>
      </c>
      <c r="H24" s="215">
        <v>4.01</v>
      </c>
      <c r="I24" s="215">
        <v>2.2799999999999998</v>
      </c>
      <c r="J24" s="216">
        <v>1.73</v>
      </c>
      <c r="K24" s="219"/>
      <c r="L24" s="206"/>
      <c r="R24" s="110">
        <f t="shared" si="0"/>
        <v>1984</v>
      </c>
      <c r="S24" s="122">
        <f t="shared" si="7"/>
        <v>4.01</v>
      </c>
      <c r="T24" s="111">
        <f>VLOOKUP(R24,'B4_VINTAGE-TAX'!$A$2:$C$100,3,FALSE)</f>
        <v>0</v>
      </c>
      <c r="U24" s="76">
        <v>1</v>
      </c>
      <c r="V24" s="126">
        <f t="shared" si="2"/>
        <v>0</v>
      </c>
      <c r="W24" s="118">
        <f t="shared" si="1"/>
        <v>35</v>
      </c>
      <c r="X24" s="76">
        <v>1</v>
      </c>
      <c r="Y24" s="111">
        <f ca="1">IF(W24&gt;15,100%,OFFSET('B5_FED-CA Tax Depr Rates'!$D$23,0,'B1-NBV NTV Detail'!W24-1))</f>
        <v>1</v>
      </c>
      <c r="Z24" s="126">
        <f t="shared" ca="1" si="3"/>
        <v>4.01</v>
      </c>
      <c r="AA24" s="126">
        <f t="shared" ca="1" si="4"/>
        <v>4.01</v>
      </c>
      <c r="AB24" s="111">
        <f ca="1">IF($W24&gt;22,100%,OFFSET('B5_FED-CA Tax Depr Rates'!$D$30,0,'B1-NBV NTV Detail'!$W24-1))</f>
        <v>1</v>
      </c>
      <c r="AC24" s="126">
        <f t="shared" ca="1" si="5"/>
        <v>4.01</v>
      </c>
    </row>
    <row r="25" spans="1:29">
      <c r="A25" s="20" t="s">
        <v>93</v>
      </c>
      <c r="B25" s="24" t="s">
        <v>94</v>
      </c>
      <c r="C25" s="24" t="s">
        <v>95</v>
      </c>
      <c r="D25" s="24" t="s">
        <v>89</v>
      </c>
      <c r="E25" s="24" t="s">
        <v>96</v>
      </c>
      <c r="F25" s="213">
        <v>1985</v>
      </c>
      <c r="G25" s="215" t="s">
        <v>322</v>
      </c>
      <c r="H25" s="215">
        <v>0.77</v>
      </c>
      <c r="I25" s="215">
        <v>0.43</v>
      </c>
      <c r="J25" s="216">
        <v>0.34</v>
      </c>
      <c r="K25" s="219"/>
      <c r="L25" s="206"/>
      <c r="R25" s="110">
        <f t="shared" si="0"/>
        <v>1985</v>
      </c>
      <c r="S25" s="122">
        <f t="shared" si="7"/>
        <v>0.77</v>
      </c>
      <c r="T25" s="111">
        <f>VLOOKUP(R25,'B4_VINTAGE-TAX'!$A$2:$C$100,3,FALSE)</f>
        <v>0</v>
      </c>
      <c r="U25" s="76">
        <v>1</v>
      </c>
      <c r="V25" s="126">
        <f t="shared" si="2"/>
        <v>0</v>
      </c>
      <c r="W25" s="118">
        <f t="shared" si="1"/>
        <v>34</v>
      </c>
      <c r="X25" s="76">
        <v>1</v>
      </c>
      <c r="Y25" s="111">
        <f ca="1">IF(W25&gt;15,100%,OFFSET('B5_FED-CA Tax Depr Rates'!$D$23,0,'B1-NBV NTV Detail'!W25-1))</f>
        <v>1</v>
      </c>
      <c r="Z25" s="126">
        <f t="shared" ca="1" si="3"/>
        <v>0.77</v>
      </c>
      <c r="AA25" s="126">
        <f t="shared" ca="1" si="4"/>
        <v>0.77</v>
      </c>
      <c r="AB25" s="111">
        <f ca="1">IF($W25&gt;22,100%,OFFSET('B5_FED-CA Tax Depr Rates'!$D$30,0,'B1-NBV NTV Detail'!$W25-1))</f>
        <v>1</v>
      </c>
      <c r="AC25" s="126">
        <f t="shared" ca="1" si="5"/>
        <v>0.77</v>
      </c>
    </row>
    <row r="26" spans="1:29">
      <c r="A26" s="20" t="s">
        <v>93</v>
      </c>
      <c r="B26" s="24" t="s">
        <v>94</v>
      </c>
      <c r="C26" s="24" t="s">
        <v>95</v>
      </c>
      <c r="D26" s="24" t="s">
        <v>89</v>
      </c>
      <c r="E26" s="24" t="s">
        <v>96</v>
      </c>
      <c r="F26" s="213">
        <v>1986</v>
      </c>
      <c r="G26" s="215" t="s">
        <v>322</v>
      </c>
      <c r="H26" s="215">
        <v>2.69</v>
      </c>
      <c r="I26" s="215">
        <v>1.46</v>
      </c>
      <c r="J26" s="216">
        <v>1.23</v>
      </c>
      <c r="K26" s="219"/>
      <c r="L26" s="206"/>
      <c r="R26" s="110">
        <f t="shared" si="0"/>
        <v>1986</v>
      </c>
      <c r="S26" s="122">
        <f t="shared" si="7"/>
        <v>2.69</v>
      </c>
      <c r="T26" s="111">
        <f>VLOOKUP(R26,'B4_VINTAGE-TAX'!$A$2:$C$100,3,FALSE)</f>
        <v>0</v>
      </c>
      <c r="U26" s="76">
        <v>1</v>
      </c>
      <c r="V26" s="126">
        <f t="shared" si="2"/>
        <v>0</v>
      </c>
      <c r="W26" s="118">
        <f t="shared" si="1"/>
        <v>33</v>
      </c>
      <c r="X26" s="76">
        <v>1</v>
      </c>
      <c r="Y26" s="111">
        <f ca="1">IF(W26&gt;15,100%,OFFSET('B5_FED-CA Tax Depr Rates'!$D$23,0,'B1-NBV NTV Detail'!W26-1))</f>
        <v>1</v>
      </c>
      <c r="Z26" s="126">
        <f t="shared" ca="1" si="3"/>
        <v>2.69</v>
      </c>
      <c r="AA26" s="126">
        <f t="shared" ca="1" si="4"/>
        <v>2.69</v>
      </c>
      <c r="AB26" s="111">
        <f ca="1">IF($W26&gt;22,100%,OFFSET('B5_FED-CA Tax Depr Rates'!$D$30,0,'B1-NBV NTV Detail'!$W26-1))</f>
        <v>1</v>
      </c>
      <c r="AC26" s="126">
        <f t="shared" ca="1" si="5"/>
        <v>2.69</v>
      </c>
    </row>
    <row r="27" spans="1:29">
      <c r="A27" s="20" t="s">
        <v>93</v>
      </c>
      <c r="B27" s="24" t="s">
        <v>94</v>
      </c>
      <c r="C27" s="24" t="s">
        <v>95</v>
      </c>
      <c r="D27" s="24" t="s">
        <v>89</v>
      </c>
      <c r="E27" s="24" t="s">
        <v>96</v>
      </c>
      <c r="F27" s="213">
        <v>1987</v>
      </c>
      <c r="G27" s="215" t="s">
        <v>322</v>
      </c>
      <c r="H27" s="215">
        <v>0.56000000000000005</v>
      </c>
      <c r="I27" s="215">
        <v>0.28999999999999998</v>
      </c>
      <c r="J27" s="216">
        <v>0.27</v>
      </c>
      <c r="K27" s="219"/>
      <c r="L27" s="206"/>
      <c r="R27" s="110">
        <f t="shared" si="0"/>
        <v>1987</v>
      </c>
      <c r="S27" s="122">
        <f t="shared" si="7"/>
        <v>0.56000000000000005</v>
      </c>
      <c r="T27" s="111">
        <f>VLOOKUP(R27,'B4_VINTAGE-TAX'!$A$2:$C$100,3,FALSE)</f>
        <v>0</v>
      </c>
      <c r="U27" s="76">
        <v>1</v>
      </c>
      <c r="V27" s="126">
        <f t="shared" si="2"/>
        <v>0</v>
      </c>
      <c r="W27" s="118">
        <f t="shared" si="1"/>
        <v>32</v>
      </c>
      <c r="X27" s="76">
        <v>1</v>
      </c>
      <c r="Y27" s="111">
        <f ca="1">IF(W27&gt;15,100%,OFFSET('B5_FED-CA Tax Depr Rates'!$D$23,0,'B1-NBV NTV Detail'!W27-1))</f>
        <v>1</v>
      </c>
      <c r="Z27" s="126">
        <f t="shared" ca="1" si="3"/>
        <v>0.56000000000000005</v>
      </c>
      <c r="AA27" s="126">
        <f t="shared" ca="1" si="4"/>
        <v>0.56000000000000005</v>
      </c>
      <c r="AB27" s="111">
        <f ca="1">IF($W27&gt;22,100%,OFFSET('B5_FED-CA Tax Depr Rates'!$D$30,0,'B1-NBV NTV Detail'!$W27-1))</f>
        <v>1</v>
      </c>
      <c r="AC27" s="126">
        <f t="shared" ca="1" si="5"/>
        <v>0.56000000000000005</v>
      </c>
    </row>
    <row r="28" spans="1:29">
      <c r="A28" s="20" t="s">
        <v>93</v>
      </c>
      <c r="B28" s="24" t="s">
        <v>94</v>
      </c>
      <c r="C28" s="24" t="s">
        <v>95</v>
      </c>
      <c r="D28" s="24" t="s">
        <v>89</v>
      </c>
      <c r="E28" s="24" t="s">
        <v>96</v>
      </c>
      <c r="F28" s="213">
        <v>1988</v>
      </c>
      <c r="G28" s="215" t="s">
        <v>322</v>
      </c>
      <c r="H28" s="215">
        <v>1.58</v>
      </c>
      <c r="I28" s="215">
        <v>0.81</v>
      </c>
      <c r="J28" s="216">
        <v>0.77</v>
      </c>
      <c r="K28" s="219"/>
      <c r="L28" s="206"/>
      <c r="R28" s="110">
        <f t="shared" si="0"/>
        <v>1988</v>
      </c>
      <c r="S28" s="122">
        <f t="shared" si="7"/>
        <v>1.58</v>
      </c>
      <c r="T28" s="111">
        <f>VLOOKUP(R28,'B4_VINTAGE-TAX'!$A$2:$C$100,3,FALSE)</f>
        <v>0</v>
      </c>
      <c r="U28" s="76">
        <v>1</v>
      </c>
      <c r="V28" s="126">
        <f t="shared" si="2"/>
        <v>0</v>
      </c>
      <c r="W28" s="118">
        <f t="shared" si="1"/>
        <v>31</v>
      </c>
      <c r="X28" s="76">
        <v>1</v>
      </c>
      <c r="Y28" s="111">
        <f ca="1">IF(W28&gt;15,100%,OFFSET('B5_FED-CA Tax Depr Rates'!$D$23,0,'B1-NBV NTV Detail'!W28-1))</f>
        <v>1</v>
      </c>
      <c r="Z28" s="126">
        <f t="shared" ca="1" si="3"/>
        <v>1.58</v>
      </c>
      <c r="AA28" s="126">
        <f t="shared" ca="1" si="4"/>
        <v>1.58</v>
      </c>
      <c r="AB28" s="111">
        <f ca="1">IF($W28&gt;22,100%,OFFSET('B5_FED-CA Tax Depr Rates'!$D$30,0,'B1-NBV NTV Detail'!$W28-1))</f>
        <v>1</v>
      </c>
      <c r="AC28" s="126">
        <f t="shared" ca="1" si="5"/>
        <v>1.58</v>
      </c>
    </row>
    <row r="29" spans="1:29">
      <c r="A29" s="20" t="s">
        <v>93</v>
      </c>
      <c r="B29" s="24" t="s">
        <v>94</v>
      </c>
      <c r="C29" s="24" t="s">
        <v>95</v>
      </c>
      <c r="D29" s="24" t="s">
        <v>89</v>
      </c>
      <c r="E29" s="24" t="s">
        <v>96</v>
      </c>
      <c r="F29" s="213">
        <v>1990</v>
      </c>
      <c r="G29" s="215" t="s">
        <v>322</v>
      </c>
      <c r="H29" s="215">
        <v>0.92</v>
      </c>
      <c r="I29" s="215">
        <v>0.44</v>
      </c>
      <c r="J29" s="216">
        <v>0.48</v>
      </c>
      <c r="K29" s="219"/>
      <c r="L29" s="206"/>
      <c r="R29" s="110">
        <f t="shared" si="0"/>
        <v>1990</v>
      </c>
      <c r="S29" s="122">
        <f t="shared" si="7"/>
        <v>0.92</v>
      </c>
      <c r="T29" s="111">
        <f>VLOOKUP(R29,'B4_VINTAGE-TAX'!$A$2:$C$100,3,FALSE)</f>
        <v>0</v>
      </c>
      <c r="U29" s="76">
        <v>1</v>
      </c>
      <c r="V29" s="126">
        <f t="shared" si="2"/>
        <v>0</v>
      </c>
      <c r="W29" s="118">
        <f t="shared" si="1"/>
        <v>29</v>
      </c>
      <c r="X29" s="76">
        <v>1</v>
      </c>
      <c r="Y29" s="111">
        <f ca="1">IF(W29&gt;15,100%,OFFSET('B5_FED-CA Tax Depr Rates'!$D$23,0,'B1-NBV NTV Detail'!W29-1))</f>
        <v>1</v>
      </c>
      <c r="Z29" s="126">
        <f t="shared" ca="1" si="3"/>
        <v>0.92</v>
      </c>
      <c r="AA29" s="126">
        <f t="shared" ca="1" si="4"/>
        <v>0.92</v>
      </c>
      <c r="AB29" s="111">
        <f ca="1">IF($W29&gt;22,100%,OFFSET('B5_FED-CA Tax Depr Rates'!$D$30,0,'B1-NBV NTV Detail'!$W29-1))</f>
        <v>1</v>
      </c>
      <c r="AC29" s="126">
        <f t="shared" ca="1" si="5"/>
        <v>0.92</v>
      </c>
    </row>
    <row r="30" spans="1:29">
      <c r="A30" s="20" t="s">
        <v>93</v>
      </c>
      <c r="B30" s="24" t="s">
        <v>94</v>
      </c>
      <c r="C30" s="24" t="s">
        <v>95</v>
      </c>
      <c r="D30" s="24" t="s">
        <v>89</v>
      </c>
      <c r="E30" s="24" t="s">
        <v>96</v>
      </c>
      <c r="F30" s="213">
        <v>1991</v>
      </c>
      <c r="G30" s="215" t="s">
        <v>322</v>
      </c>
      <c r="H30" s="215">
        <v>0</v>
      </c>
      <c r="I30" s="215" t="s">
        <v>322</v>
      </c>
      <c r="J30" s="216" t="s">
        <v>322</v>
      </c>
      <c r="K30" s="219"/>
      <c r="L30" s="206"/>
      <c r="R30" s="110">
        <f t="shared" si="0"/>
        <v>1991</v>
      </c>
      <c r="S30" s="122">
        <f t="shared" si="7"/>
        <v>0</v>
      </c>
      <c r="T30" s="111">
        <f>VLOOKUP(R30,'B4_VINTAGE-TAX'!$A$2:$C$100,3,FALSE)</f>
        <v>0</v>
      </c>
      <c r="U30" s="76">
        <v>1</v>
      </c>
      <c r="V30" s="126">
        <f t="shared" si="2"/>
        <v>0</v>
      </c>
      <c r="W30" s="118">
        <f t="shared" si="1"/>
        <v>28</v>
      </c>
      <c r="X30" s="76">
        <v>1</v>
      </c>
      <c r="Y30" s="111">
        <f ca="1">IF(W30&gt;15,100%,OFFSET('B5_FED-CA Tax Depr Rates'!$D$23,0,'B1-NBV NTV Detail'!W30-1))</f>
        <v>1</v>
      </c>
      <c r="Z30" s="126">
        <f t="shared" ca="1" si="3"/>
        <v>0</v>
      </c>
      <c r="AA30" s="126">
        <f t="shared" ca="1" si="4"/>
        <v>0</v>
      </c>
      <c r="AB30" s="111">
        <f ca="1">IF($W30&gt;22,100%,OFFSET('B5_FED-CA Tax Depr Rates'!$D$30,0,'B1-NBV NTV Detail'!$W30-1))</f>
        <v>1</v>
      </c>
      <c r="AC30" s="126">
        <f t="shared" ca="1" si="5"/>
        <v>0</v>
      </c>
    </row>
    <row r="31" spans="1:29">
      <c r="A31" s="20" t="s">
        <v>93</v>
      </c>
      <c r="B31" s="24" t="s">
        <v>94</v>
      </c>
      <c r="C31" s="24" t="s">
        <v>95</v>
      </c>
      <c r="D31" s="24" t="s">
        <v>89</v>
      </c>
      <c r="E31" s="24" t="s">
        <v>96</v>
      </c>
      <c r="F31" s="213">
        <v>1993</v>
      </c>
      <c r="G31" s="215" t="s">
        <v>322</v>
      </c>
      <c r="H31" s="215">
        <v>1.1299999999999999</v>
      </c>
      <c r="I31" s="215">
        <v>0.49</v>
      </c>
      <c r="J31" s="216">
        <v>0.64</v>
      </c>
      <c r="K31" s="219"/>
      <c r="L31" s="206"/>
      <c r="R31" s="110">
        <f t="shared" si="0"/>
        <v>1993</v>
      </c>
      <c r="S31" s="122">
        <f t="shared" si="7"/>
        <v>1.1299999999999999</v>
      </c>
      <c r="T31" s="111">
        <f>VLOOKUP(R31,'B4_VINTAGE-TAX'!$A$2:$C$100,3,FALSE)</f>
        <v>0</v>
      </c>
      <c r="U31" s="76">
        <v>1</v>
      </c>
      <c r="V31" s="126">
        <f t="shared" si="2"/>
        <v>0</v>
      </c>
      <c r="W31" s="118">
        <f t="shared" si="1"/>
        <v>26</v>
      </c>
      <c r="X31" s="76">
        <v>1</v>
      </c>
      <c r="Y31" s="111">
        <f ca="1">IF(W31&gt;15,100%,OFFSET('B5_FED-CA Tax Depr Rates'!$D$23,0,'B1-NBV NTV Detail'!W31-1))</f>
        <v>1</v>
      </c>
      <c r="Z31" s="126">
        <f t="shared" ca="1" si="3"/>
        <v>1.1299999999999999</v>
      </c>
      <c r="AA31" s="126">
        <f t="shared" ca="1" si="4"/>
        <v>1.1299999999999999</v>
      </c>
      <c r="AB31" s="111">
        <f ca="1">IF($W31&gt;22,100%,OFFSET('B5_FED-CA Tax Depr Rates'!$D$30,0,'B1-NBV NTV Detail'!$W31-1))</f>
        <v>1</v>
      </c>
      <c r="AC31" s="126">
        <f t="shared" ca="1" si="5"/>
        <v>1.1299999999999999</v>
      </c>
    </row>
    <row r="32" spans="1:29">
      <c r="A32" s="20" t="s">
        <v>93</v>
      </c>
      <c r="B32" s="24" t="s">
        <v>94</v>
      </c>
      <c r="C32" s="24" t="s">
        <v>95</v>
      </c>
      <c r="D32" s="24" t="s">
        <v>89</v>
      </c>
      <c r="E32" s="24" t="s">
        <v>96</v>
      </c>
      <c r="F32" s="213">
        <v>1994</v>
      </c>
      <c r="G32" s="215" t="s">
        <v>322</v>
      </c>
      <c r="H32" s="215">
        <v>3.82</v>
      </c>
      <c r="I32" s="215">
        <v>1.61</v>
      </c>
      <c r="J32" s="216">
        <v>2.21</v>
      </c>
      <c r="K32" s="219"/>
      <c r="L32" s="206"/>
      <c r="R32" s="110">
        <f t="shared" si="0"/>
        <v>1994</v>
      </c>
      <c r="S32" s="122">
        <f t="shared" si="7"/>
        <v>3.82</v>
      </c>
      <c r="T32" s="111">
        <f>VLOOKUP(R32,'B4_VINTAGE-TAX'!$A$2:$C$100,3,FALSE)</f>
        <v>0</v>
      </c>
      <c r="U32" s="76">
        <v>1</v>
      </c>
      <c r="V32" s="126">
        <f t="shared" si="2"/>
        <v>0</v>
      </c>
      <c r="W32" s="118">
        <f t="shared" si="1"/>
        <v>25</v>
      </c>
      <c r="X32" s="76">
        <v>1</v>
      </c>
      <c r="Y32" s="111">
        <f ca="1">IF(W32&gt;15,100%,OFFSET('B5_FED-CA Tax Depr Rates'!$D$23,0,'B1-NBV NTV Detail'!W32-1))</f>
        <v>1</v>
      </c>
      <c r="Z32" s="126">
        <f t="shared" ca="1" si="3"/>
        <v>3.82</v>
      </c>
      <c r="AA32" s="126">
        <f t="shared" ca="1" si="4"/>
        <v>3.82</v>
      </c>
      <c r="AB32" s="111">
        <f ca="1">IF($W32&gt;22,100%,OFFSET('B5_FED-CA Tax Depr Rates'!$D$30,0,'B1-NBV NTV Detail'!$W32-1))</f>
        <v>1</v>
      </c>
      <c r="AC32" s="126">
        <f t="shared" ca="1" si="5"/>
        <v>3.82</v>
      </c>
    </row>
    <row r="33" spans="1:29">
      <c r="A33" s="20" t="s">
        <v>93</v>
      </c>
      <c r="B33" s="24" t="s">
        <v>94</v>
      </c>
      <c r="C33" s="24" t="s">
        <v>95</v>
      </c>
      <c r="D33" s="24" t="s">
        <v>89</v>
      </c>
      <c r="E33" s="24" t="s">
        <v>96</v>
      </c>
      <c r="F33" s="213">
        <v>1996</v>
      </c>
      <c r="G33" s="215" t="s">
        <v>322</v>
      </c>
      <c r="H33" s="215">
        <v>0.3</v>
      </c>
      <c r="I33" s="215">
        <v>0.12</v>
      </c>
      <c r="J33" s="216">
        <v>0.18</v>
      </c>
      <c r="K33" s="219"/>
      <c r="L33" s="206"/>
      <c r="R33" s="110">
        <f t="shared" si="0"/>
        <v>1996</v>
      </c>
      <c r="S33" s="122">
        <f t="shared" si="7"/>
        <v>0.3</v>
      </c>
      <c r="T33" s="111">
        <f>VLOOKUP(R33,'B4_VINTAGE-TAX'!$A$2:$C$100,3,FALSE)</f>
        <v>0</v>
      </c>
      <c r="U33" s="76">
        <v>1</v>
      </c>
      <c r="V33" s="126">
        <f t="shared" si="2"/>
        <v>0</v>
      </c>
      <c r="W33" s="118">
        <f t="shared" si="1"/>
        <v>23</v>
      </c>
      <c r="X33" s="76">
        <v>1</v>
      </c>
      <c r="Y33" s="111">
        <f ca="1">IF(W33&gt;15,100%,OFFSET('B5_FED-CA Tax Depr Rates'!$D$23,0,'B1-NBV NTV Detail'!W33-1))</f>
        <v>1</v>
      </c>
      <c r="Z33" s="126">
        <f t="shared" ca="1" si="3"/>
        <v>0.3</v>
      </c>
      <c r="AA33" s="126">
        <f t="shared" ca="1" si="4"/>
        <v>0.3</v>
      </c>
      <c r="AB33" s="111">
        <f ca="1">IF($W33&gt;22,100%,OFFSET('B5_FED-CA Tax Depr Rates'!$D$30,0,'B1-NBV NTV Detail'!$W33-1))</f>
        <v>1</v>
      </c>
      <c r="AC33" s="126">
        <f t="shared" ca="1" si="5"/>
        <v>0.3</v>
      </c>
    </row>
    <row r="34" spans="1:29">
      <c r="A34" s="20" t="s">
        <v>93</v>
      </c>
      <c r="B34" s="24" t="s">
        <v>94</v>
      </c>
      <c r="C34" s="24" t="s">
        <v>95</v>
      </c>
      <c r="D34" s="24" t="s">
        <v>89</v>
      </c>
      <c r="E34" s="24" t="s">
        <v>96</v>
      </c>
      <c r="F34" s="213">
        <v>1997</v>
      </c>
      <c r="G34" s="215" t="s">
        <v>322</v>
      </c>
      <c r="H34" s="215">
        <v>5.76</v>
      </c>
      <c r="I34" s="215">
        <v>2.16</v>
      </c>
      <c r="J34" s="216">
        <v>3.6</v>
      </c>
      <c r="K34" s="219"/>
      <c r="L34" s="206"/>
      <c r="R34" s="110">
        <f t="shared" si="0"/>
        <v>1997</v>
      </c>
      <c r="S34" s="122">
        <f t="shared" si="7"/>
        <v>5.76</v>
      </c>
      <c r="T34" s="111">
        <f>VLOOKUP(R34,'B4_VINTAGE-TAX'!$A$2:$C$100,3,FALSE)</f>
        <v>0</v>
      </c>
      <c r="U34" s="76">
        <v>1</v>
      </c>
      <c r="V34" s="126">
        <f t="shared" si="2"/>
        <v>0</v>
      </c>
      <c r="W34" s="118">
        <f t="shared" si="1"/>
        <v>22</v>
      </c>
      <c r="X34" s="76">
        <v>1</v>
      </c>
      <c r="Y34" s="111">
        <f ca="1">IF(W34&gt;15,100%,OFFSET('B5_FED-CA Tax Depr Rates'!$D$23,0,'B1-NBV NTV Detail'!W34-1))</f>
        <v>1</v>
      </c>
      <c r="Z34" s="126">
        <f t="shared" ca="1" si="3"/>
        <v>5.76</v>
      </c>
      <c r="AA34" s="126">
        <f t="shared" ca="1" si="4"/>
        <v>5.76</v>
      </c>
      <c r="AB34" s="111">
        <f ca="1">IF($W34&gt;22,100%,OFFSET('B5_FED-CA Tax Depr Rates'!$D$30,0,'B1-NBV NTV Detail'!$W34-1))</f>
        <v>0.99803296029203814</v>
      </c>
      <c r="AC34" s="126">
        <f t="shared" ca="1" si="5"/>
        <v>5.7486698512821395</v>
      </c>
    </row>
    <row r="35" spans="1:29">
      <c r="A35" s="20" t="s">
        <v>93</v>
      </c>
      <c r="B35" s="24" t="s">
        <v>94</v>
      </c>
      <c r="C35" s="24" t="s">
        <v>95</v>
      </c>
      <c r="D35" s="24" t="s">
        <v>89</v>
      </c>
      <c r="E35" s="24" t="s">
        <v>96</v>
      </c>
      <c r="F35" s="213">
        <v>1998</v>
      </c>
      <c r="G35" s="215" t="s">
        <v>322</v>
      </c>
      <c r="H35" s="215">
        <v>0</v>
      </c>
      <c r="I35" s="215" t="s">
        <v>322</v>
      </c>
      <c r="J35" s="216" t="s">
        <v>322</v>
      </c>
      <c r="K35" s="219"/>
      <c r="L35" s="206"/>
      <c r="R35" s="110">
        <f t="shared" si="0"/>
        <v>1998</v>
      </c>
      <c r="S35" s="122">
        <f t="shared" si="7"/>
        <v>0</v>
      </c>
      <c r="T35" s="111">
        <f>VLOOKUP(R35,'B4_VINTAGE-TAX'!$A$2:$C$100,3,FALSE)</f>
        <v>0</v>
      </c>
      <c r="U35" s="76">
        <v>1</v>
      </c>
      <c r="V35" s="126">
        <f t="shared" si="2"/>
        <v>0</v>
      </c>
      <c r="W35" s="118">
        <f t="shared" si="1"/>
        <v>21</v>
      </c>
      <c r="X35" s="76">
        <v>1</v>
      </c>
      <c r="Y35" s="111">
        <f ca="1">IF(W35&gt;15,100%,OFFSET('B5_FED-CA Tax Depr Rates'!$D$23,0,'B1-NBV NTV Detail'!W35-1))</f>
        <v>1</v>
      </c>
      <c r="Z35" s="126">
        <f t="shared" ca="1" si="3"/>
        <v>0</v>
      </c>
      <c r="AA35" s="126">
        <f t="shared" ca="1" si="4"/>
        <v>0</v>
      </c>
      <c r="AB35" s="111">
        <f ca="1">IF($W35&gt;22,100%,OFFSET('B5_FED-CA Tax Depr Rates'!$D$30,0,'B1-NBV NTV Detail'!$W35-1))</f>
        <v>0.99213184116815234</v>
      </c>
      <c r="AC35" s="126">
        <f t="shared" ca="1" si="5"/>
        <v>0</v>
      </c>
    </row>
    <row r="36" spans="1:29">
      <c r="A36" s="20" t="s">
        <v>93</v>
      </c>
      <c r="B36" s="24" t="s">
        <v>94</v>
      </c>
      <c r="C36" s="24" t="s">
        <v>95</v>
      </c>
      <c r="D36" s="24" t="s">
        <v>89</v>
      </c>
      <c r="E36" s="24" t="s">
        <v>96</v>
      </c>
      <c r="F36" s="213">
        <v>1999</v>
      </c>
      <c r="G36" s="215" t="s">
        <v>322</v>
      </c>
      <c r="H36" s="215">
        <v>0</v>
      </c>
      <c r="I36" s="215" t="s">
        <v>322</v>
      </c>
      <c r="J36" s="216" t="s">
        <v>322</v>
      </c>
      <c r="K36" s="219"/>
      <c r="L36" s="206"/>
      <c r="R36" s="110">
        <f t="shared" si="0"/>
        <v>1999</v>
      </c>
      <c r="S36" s="122">
        <f t="shared" si="7"/>
        <v>0</v>
      </c>
      <c r="T36" s="111">
        <f>VLOOKUP(R36,'B4_VINTAGE-TAX'!$A$2:$C$100,3,FALSE)</f>
        <v>0</v>
      </c>
      <c r="U36" s="76">
        <v>1</v>
      </c>
      <c r="V36" s="126">
        <f t="shared" si="2"/>
        <v>0</v>
      </c>
      <c r="W36" s="118">
        <f t="shared" si="1"/>
        <v>20</v>
      </c>
      <c r="X36" s="76">
        <v>1</v>
      </c>
      <c r="Y36" s="111">
        <f ca="1">IF(W36&gt;15,100%,OFFSET('B5_FED-CA Tax Depr Rates'!$D$23,0,'B1-NBV NTV Detail'!W36-1))</f>
        <v>1</v>
      </c>
      <c r="Z36" s="126">
        <f t="shared" ca="1" si="3"/>
        <v>0</v>
      </c>
      <c r="AA36" s="126">
        <f t="shared" ca="1" si="4"/>
        <v>0</v>
      </c>
      <c r="AB36" s="111">
        <f ca="1">IF($W36&gt;22,100%,OFFSET('B5_FED-CA Tax Depr Rates'!$D$30,0,'B1-NBV NTV Detail'!$W36-1))</f>
        <v>0.98229487211555422</v>
      </c>
      <c r="AC36" s="126">
        <f t="shared" ca="1" si="5"/>
        <v>0</v>
      </c>
    </row>
    <row r="37" spans="1:29">
      <c r="A37" s="20" t="s">
        <v>93</v>
      </c>
      <c r="B37" s="24" t="s">
        <v>94</v>
      </c>
      <c r="C37" s="24" t="s">
        <v>95</v>
      </c>
      <c r="D37" s="24" t="s">
        <v>89</v>
      </c>
      <c r="E37" s="24" t="s">
        <v>96</v>
      </c>
      <c r="F37" s="213">
        <v>2000</v>
      </c>
      <c r="G37" s="215" t="s">
        <v>322</v>
      </c>
      <c r="H37" s="215">
        <v>0.64</v>
      </c>
      <c r="I37" s="215">
        <v>0.21</v>
      </c>
      <c r="J37" s="216">
        <v>0.43</v>
      </c>
      <c r="K37" s="219"/>
      <c r="L37" s="206"/>
      <c r="R37" s="110">
        <f t="shared" si="0"/>
        <v>2000</v>
      </c>
      <c r="S37" s="122">
        <f t="shared" si="7"/>
        <v>0.64</v>
      </c>
      <c r="T37" s="111">
        <f>VLOOKUP(R37,'B4_VINTAGE-TAX'!$A$2:$C$100,3,FALSE)</f>
        <v>0</v>
      </c>
      <c r="U37" s="76">
        <v>1</v>
      </c>
      <c r="V37" s="126">
        <f t="shared" si="2"/>
        <v>0</v>
      </c>
      <c r="W37" s="118">
        <f t="shared" si="1"/>
        <v>19</v>
      </c>
      <c r="X37" s="76">
        <v>1</v>
      </c>
      <c r="Y37" s="111">
        <f ca="1">IF(W37&gt;15,100%,OFFSET('B5_FED-CA Tax Depr Rates'!$D$23,0,'B1-NBV NTV Detail'!W37-1))</f>
        <v>1</v>
      </c>
      <c r="Z37" s="126">
        <f t="shared" ca="1" si="3"/>
        <v>0.64</v>
      </c>
      <c r="AA37" s="126">
        <f t="shared" ca="1" si="4"/>
        <v>0.64</v>
      </c>
      <c r="AB37" s="111">
        <f ca="1">IF($W37&gt;22,100%,OFFSET('B5_FED-CA Tax Depr Rates'!$D$30,0,'B1-NBV NTV Detail'!$W37-1))</f>
        <v>0.96852421709431857</v>
      </c>
      <c r="AC37" s="126">
        <f t="shared" ca="1" si="5"/>
        <v>0.61985549894036385</v>
      </c>
    </row>
    <row r="38" spans="1:29">
      <c r="A38" s="20" t="s">
        <v>93</v>
      </c>
      <c r="B38" s="24" t="s">
        <v>94</v>
      </c>
      <c r="C38" s="24" t="s">
        <v>95</v>
      </c>
      <c r="D38" s="24" t="s">
        <v>89</v>
      </c>
      <c r="E38" s="24" t="s">
        <v>96</v>
      </c>
      <c r="F38" s="213">
        <v>2001</v>
      </c>
      <c r="G38" s="215" t="s">
        <v>322</v>
      </c>
      <c r="H38" s="215">
        <v>0.14000000000000001</v>
      </c>
      <c r="I38" s="215">
        <v>0.04</v>
      </c>
      <c r="J38" s="216">
        <v>0.1</v>
      </c>
      <c r="K38" s="219"/>
      <c r="L38" s="206"/>
      <c r="R38" s="110">
        <f t="shared" si="0"/>
        <v>2001</v>
      </c>
      <c r="S38" s="122">
        <f t="shared" si="7"/>
        <v>0.14000000000000001</v>
      </c>
      <c r="T38" s="111">
        <f>VLOOKUP(R38,'B4_VINTAGE-TAX'!$A$2:$C$100,3,FALSE)</f>
        <v>7.4999999999999997E-2</v>
      </c>
      <c r="U38" s="76">
        <v>1</v>
      </c>
      <c r="V38" s="126">
        <f t="shared" si="2"/>
        <v>1.0500000000000001E-2</v>
      </c>
      <c r="W38" s="118">
        <f t="shared" si="1"/>
        <v>18</v>
      </c>
      <c r="X38" s="76">
        <v>1</v>
      </c>
      <c r="Y38" s="111">
        <f ca="1">IF(W38&gt;15,100%,OFFSET('B5_FED-CA Tax Depr Rates'!$D$23,0,'B1-NBV NTV Detail'!W38-1))</f>
        <v>1</v>
      </c>
      <c r="Z38" s="126">
        <f t="shared" ca="1" si="3"/>
        <v>0.1295</v>
      </c>
      <c r="AA38" s="126">
        <f t="shared" ca="1" si="4"/>
        <v>0.14000000000000001</v>
      </c>
      <c r="AB38" s="111">
        <f ca="1">IF($W38&gt;22,100%,OFFSET('B5_FED-CA Tax Depr Rates'!$D$30,0,'B1-NBV NTV Detail'!$W38-1))</f>
        <v>0.95081908920987279</v>
      </c>
      <c r="AC38" s="126">
        <f t="shared" ca="1" si="5"/>
        <v>0.13311467248938219</v>
      </c>
    </row>
    <row r="39" spans="1:29">
      <c r="A39" s="20" t="s">
        <v>93</v>
      </c>
      <c r="B39" s="24" t="s">
        <v>94</v>
      </c>
      <c r="C39" s="24" t="s">
        <v>95</v>
      </c>
      <c r="D39" s="24" t="s">
        <v>89</v>
      </c>
      <c r="E39" s="24" t="s">
        <v>96</v>
      </c>
      <c r="F39" s="213">
        <v>2002</v>
      </c>
      <c r="G39" s="215" t="s">
        <v>322</v>
      </c>
      <c r="H39" s="215">
        <v>2.2200000000000002</v>
      </c>
      <c r="I39" s="215">
        <v>0.66</v>
      </c>
      <c r="J39" s="216">
        <v>1.56</v>
      </c>
      <c r="K39" s="219"/>
      <c r="L39" s="206"/>
      <c r="R39" s="110">
        <f t="shared" si="0"/>
        <v>2002</v>
      </c>
      <c r="S39" s="122">
        <f t="shared" si="7"/>
        <v>2.2200000000000002</v>
      </c>
      <c r="T39" s="111">
        <f>VLOOKUP(R39,'B4_VINTAGE-TAX'!$A$2:$C$100,3,FALSE)</f>
        <v>0.3</v>
      </c>
      <c r="U39" s="76">
        <v>1</v>
      </c>
      <c r="V39" s="126">
        <f t="shared" si="2"/>
        <v>0.66600000000000004</v>
      </c>
      <c r="W39" s="118">
        <f t="shared" si="1"/>
        <v>17</v>
      </c>
      <c r="X39" s="76">
        <v>1</v>
      </c>
      <c r="Y39" s="111">
        <f ca="1">IF(W39&gt;15,100%,OFFSET('B5_FED-CA Tax Depr Rates'!$D$23,0,'B1-NBV NTV Detail'!W39-1))</f>
        <v>1</v>
      </c>
      <c r="Z39" s="126">
        <f t="shared" ca="1" si="3"/>
        <v>1.5540000000000003</v>
      </c>
      <c r="AA39" s="126">
        <f t="shared" ca="1" si="4"/>
        <v>2.2200000000000002</v>
      </c>
      <c r="AB39" s="111">
        <f ca="1">IF($W39&gt;22,100%,OFFSET('B5_FED-CA Tax Depr Rates'!$D$30,0,'B1-NBV NTV Detail'!$W39-1))</f>
        <v>0.92917495565937902</v>
      </c>
      <c r="AC39" s="126">
        <f t="shared" ca="1" si="5"/>
        <v>2.0627684015638215</v>
      </c>
    </row>
    <row r="40" spans="1:29">
      <c r="A40" s="20" t="s">
        <v>93</v>
      </c>
      <c r="B40" s="24" t="s">
        <v>94</v>
      </c>
      <c r="C40" s="24" t="s">
        <v>95</v>
      </c>
      <c r="D40" s="24" t="s">
        <v>89</v>
      </c>
      <c r="E40" s="24" t="s">
        <v>96</v>
      </c>
      <c r="F40" s="213">
        <v>2003</v>
      </c>
      <c r="G40" s="215" t="s">
        <v>322</v>
      </c>
      <c r="H40" s="215">
        <v>0.27</v>
      </c>
      <c r="I40" s="215">
        <v>0.08</v>
      </c>
      <c r="J40" s="216">
        <v>0.19</v>
      </c>
      <c r="K40" s="219"/>
      <c r="L40" s="206"/>
      <c r="R40" s="110">
        <f t="shared" si="0"/>
        <v>2003</v>
      </c>
      <c r="S40" s="122">
        <f t="shared" si="7"/>
        <v>0.27</v>
      </c>
      <c r="T40" s="111">
        <f>VLOOKUP(R40,'B4_VINTAGE-TAX'!$A$2:$C$100,3,FALSE)</f>
        <v>0.3</v>
      </c>
      <c r="U40" s="76">
        <v>1</v>
      </c>
      <c r="V40" s="126">
        <f t="shared" si="2"/>
        <v>8.1000000000000003E-2</v>
      </c>
      <c r="W40" s="118">
        <f t="shared" si="1"/>
        <v>16</v>
      </c>
      <c r="X40" s="76">
        <v>1</v>
      </c>
      <c r="Y40" s="111">
        <f ca="1">IF(W40&gt;15,100%,OFFSET('B5_FED-CA Tax Depr Rates'!$D$23,0,'B1-NBV NTV Detail'!W40-1))</f>
        <v>1</v>
      </c>
      <c r="Z40" s="126">
        <f t="shared" ca="1" si="3"/>
        <v>0.189</v>
      </c>
      <c r="AA40" s="126">
        <f t="shared" ca="1" si="4"/>
        <v>0.27</v>
      </c>
      <c r="AB40" s="111">
        <f ca="1">IF($W40&gt;22,100%,OFFSET('B5_FED-CA Tax Depr Rates'!$D$30,0,'B1-NBV NTV Detail'!$W40-1))</f>
        <v>0.90360004853597253</v>
      </c>
      <c r="AC40" s="126">
        <f t="shared" ca="1" si="5"/>
        <v>0.24397201310471259</v>
      </c>
    </row>
    <row r="41" spans="1:29">
      <c r="A41" s="20" t="s">
        <v>93</v>
      </c>
      <c r="B41" s="24" t="s">
        <v>94</v>
      </c>
      <c r="C41" s="24" t="s">
        <v>95</v>
      </c>
      <c r="D41" s="24" t="s">
        <v>89</v>
      </c>
      <c r="E41" s="24" t="s">
        <v>96</v>
      </c>
      <c r="F41" s="213">
        <v>2004</v>
      </c>
      <c r="G41" s="215" t="s">
        <v>322</v>
      </c>
      <c r="H41" s="215">
        <v>0.01</v>
      </c>
      <c r="I41" s="215">
        <v>0</v>
      </c>
      <c r="J41" s="216">
        <v>0.01</v>
      </c>
      <c r="K41" s="219"/>
      <c r="L41" s="206"/>
      <c r="R41" s="110">
        <f t="shared" si="0"/>
        <v>2004</v>
      </c>
      <c r="S41" s="122">
        <f t="shared" si="7"/>
        <v>0.01</v>
      </c>
      <c r="T41" s="111">
        <f>VLOOKUP(R41,'B4_VINTAGE-TAX'!$A$2:$C$100,3,FALSE)</f>
        <v>0.5</v>
      </c>
      <c r="U41" s="76">
        <v>1</v>
      </c>
      <c r="V41" s="126">
        <f t="shared" si="2"/>
        <v>5.0000000000000001E-3</v>
      </c>
      <c r="W41" s="118">
        <f t="shared" si="1"/>
        <v>15</v>
      </c>
      <c r="X41" s="76">
        <v>1</v>
      </c>
      <c r="Y41" s="111">
        <f ca="1">IF(W41&gt;15,100%,OFFSET('B5_FED-CA Tax Depr Rates'!$D$23,0,'B1-NBV NTV Detail'!W41-1))</f>
        <v>0.97050000000000025</v>
      </c>
      <c r="Z41" s="126">
        <f t="shared" ca="1" si="3"/>
        <v>4.8525000000000018E-3</v>
      </c>
      <c r="AA41" s="126">
        <f t="shared" ca="1" si="4"/>
        <v>9.8525000000000019E-3</v>
      </c>
      <c r="AB41" s="111">
        <f ca="1">IF($W41&gt;22,100%,OFFSET('B5_FED-CA Tax Depr Rates'!$D$30,0,'B1-NBV NTV Detail'!$W41-1))</f>
        <v>0.87408574782650539</v>
      </c>
      <c r="AC41" s="126">
        <f t="shared" ca="1" si="5"/>
        <v>8.7408574782650537E-3</v>
      </c>
    </row>
    <row r="42" spans="1:29">
      <c r="A42" s="20" t="s">
        <v>93</v>
      </c>
      <c r="B42" s="24" t="s">
        <v>94</v>
      </c>
      <c r="C42" s="24" t="s">
        <v>95</v>
      </c>
      <c r="D42" s="24" t="s">
        <v>89</v>
      </c>
      <c r="E42" s="24" t="s">
        <v>96</v>
      </c>
      <c r="F42" s="213">
        <v>2006</v>
      </c>
      <c r="G42" s="215" t="s">
        <v>322</v>
      </c>
      <c r="H42" s="215">
        <v>0</v>
      </c>
      <c r="I42" s="215" t="s">
        <v>322</v>
      </c>
      <c r="J42" s="216" t="s">
        <v>322</v>
      </c>
      <c r="K42" s="219"/>
      <c r="L42" s="206"/>
      <c r="R42" s="110">
        <f t="shared" si="0"/>
        <v>2006</v>
      </c>
      <c r="S42" s="122">
        <f t="shared" si="7"/>
        <v>0</v>
      </c>
      <c r="T42" s="111">
        <f>VLOOKUP(R42,'B4_VINTAGE-TAX'!$A$2:$C$100,3,FALSE)</f>
        <v>0</v>
      </c>
      <c r="U42" s="76">
        <v>1</v>
      </c>
      <c r="V42" s="126">
        <f t="shared" si="2"/>
        <v>0</v>
      </c>
      <c r="W42" s="118">
        <f t="shared" si="1"/>
        <v>13</v>
      </c>
      <c r="X42" s="76">
        <v>1</v>
      </c>
      <c r="Y42" s="111">
        <f ca="1">IF(W42&gt;15,100%,OFFSET('B5_FED-CA Tax Depr Rates'!$D$23,0,'B1-NBV NTV Detail'!W42-1))</f>
        <v>0.85240000000000016</v>
      </c>
      <c r="Z42" s="126">
        <f t="shared" ca="1" si="3"/>
        <v>0</v>
      </c>
      <c r="AA42" s="126">
        <f t="shared" ca="1" si="4"/>
        <v>0</v>
      </c>
      <c r="AB42" s="111">
        <f ca="1">IF($W42&gt;22,100%,OFFSET('B5_FED-CA Tax Depr Rates'!$D$30,0,'B1-NBV NTV Detail'!$W42-1))</f>
        <v>0.80325314005651005</v>
      </c>
      <c r="AC42" s="126">
        <f t="shared" ca="1" si="5"/>
        <v>0</v>
      </c>
    </row>
    <row r="43" spans="1:29">
      <c r="A43" s="20" t="s">
        <v>93</v>
      </c>
      <c r="B43" s="24" t="s">
        <v>94</v>
      </c>
      <c r="C43" s="24" t="s">
        <v>95</v>
      </c>
      <c r="D43" s="24" t="s">
        <v>89</v>
      </c>
      <c r="E43" s="24" t="s">
        <v>96</v>
      </c>
      <c r="F43" s="213">
        <v>2007</v>
      </c>
      <c r="G43" s="215" t="s">
        <v>322</v>
      </c>
      <c r="H43" s="215">
        <v>0.6</v>
      </c>
      <c r="I43" s="215">
        <v>0.13</v>
      </c>
      <c r="J43" s="216">
        <v>0.47</v>
      </c>
      <c r="K43" s="219"/>
      <c r="L43" s="206"/>
      <c r="R43" s="110">
        <f t="shared" si="0"/>
        <v>2007</v>
      </c>
      <c r="S43" s="122">
        <f t="shared" si="7"/>
        <v>0.6</v>
      </c>
      <c r="T43" s="111">
        <f>VLOOKUP(R43,'B4_VINTAGE-TAX'!$A$2:$C$100,3,FALSE)</f>
        <v>0</v>
      </c>
      <c r="U43" s="76">
        <v>1</v>
      </c>
      <c r="V43" s="126">
        <f t="shared" si="2"/>
        <v>0</v>
      </c>
      <c r="W43" s="118">
        <f t="shared" si="1"/>
        <v>12</v>
      </c>
      <c r="X43" s="76">
        <v>1</v>
      </c>
      <c r="Y43" s="111">
        <f ca="1">IF(W43&gt;15,100%,OFFSET('B5_FED-CA Tax Depr Rates'!$D$23,0,'B1-NBV NTV Detail'!W43-1))</f>
        <v>0.79330000000000012</v>
      </c>
      <c r="Z43" s="126">
        <f t="shared" ca="1" si="3"/>
        <v>0.47598000000000007</v>
      </c>
      <c r="AA43" s="126">
        <f t="shared" ca="1" si="4"/>
        <v>0.47598000000000007</v>
      </c>
      <c r="AB43" s="111">
        <f ca="1">IF($W43&gt;22,100%,OFFSET('B5_FED-CA Tax Depr Rates'!$D$30,0,'B1-NBV NTV Detail'!$W43-1))</f>
        <v>0.76192296715453778</v>
      </c>
      <c r="AC43" s="126">
        <f t="shared" ca="1" si="5"/>
        <v>0.45715378029272263</v>
      </c>
    </row>
    <row r="44" spans="1:29">
      <c r="A44" s="20" t="s">
        <v>93</v>
      </c>
      <c r="B44" s="24" t="s">
        <v>94</v>
      </c>
      <c r="C44" s="24" t="s">
        <v>95</v>
      </c>
      <c r="D44" s="24" t="s">
        <v>89</v>
      </c>
      <c r="E44" s="24" t="s">
        <v>96</v>
      </c>
      <c r="F44" s="213">
        <v>2008</v>
      </c>
      <c r="G44" s="215" t="s">
        <v>322</v>
      </c>
      <c r="H44" s="215">
        <v>1.05</v>
      </c>
      <c r="I44" s="215">
        <v>0.2</v>
      </c>
      <c r="J44" s="216">
        <v>0.85</v>
      </c>
      <c r="K44" s="219"/>
      <c r="L44" s="206"/>
      <c r="R44" s="110">
        <f t="shared" si="0"/>
        <v>2008</v>
      </c>
      <c r="S44" s="122">
        <f t="shared" si="7"/>
        <v>1.05</v>
      </c>
      <c r="T44" s="111">
        <f>VLOOKUP(R44,'B4_VINTAGE-TAX'!$A$2:$C$100,3,FALSE)</f>
        <v>0.5</v>
      </c>
      <c r="U44" s="76">
        <v>1</v>
      </c>
      <c r="V44" s="126">
        <f t="shared" si="2"/>
        <v>0.52500000000000002</v>
      </c>
      <c r="W44" s="118">
        <f t="shared" si="1"/>
        <v>11</v>
      </c>
      <c r="X44" s="76">
        <v>1</v>
      </c>
      <c r="Y44" s="111">
        <f ca="1">IF(W44&gt;15,100%,OFFSET('B5_FED-CA Tax Depr Rates'!$D$23,0,'B1-NBV NTV Detail'!W44-1))</f>
        <v>0.73430000000000006</v>
      </c>
      <c r="Z44" s="126">
        <f t="shared" ca="1" si="3"/>
        <v>0.38550750000000006</v>
      </c>
      <c r="AA44" s="126">
        <f t="shared" ca="1" si="4"/>
        <v>0.91050750000000003</v>
      </c>
      <c r="AB44" s="111">
        <f ca="1">IF($W44&gt;22,100%,OFFSET('B5_FED-CA Tax Depr Rates'!$D$30,0,'B1-NBV NTV Detail'!$W44-1))</f>
        <v>0.71667614798826351</v>
      </c>
      <c r="AC44" s="126">
        <f t="shared" ca="1" si="5"/>
        <v>0.75250995538767673</v>
      </c>
    </row>
    <row r="45" spans="1:29">
      <c r="A45" s="20" t="s">
        <v>93</v>
      </c>
      <c r="B45" s="24" t="s">
        <v>94</v>
      </c>
      <c r="C45" s="24" t="s">
        <v>95</v>
      </c>
      <c r="D45" s="24" t="s">
        <v>89</v>
      </c>
      <c r="E45" s="24" t="s">
        <v>96</v>
      </c>
      <c r="F45" s="213">
        <v>2009</v>
      </c>
      <c r="G45" s="215" t="s">
        <v>322</v>
      </c>
      <c r="H45" s="215">
        <v>0</v>
      </c>
      <c r="I45" s="215" t="s">
        <v>322</v>
      </c>
      <c r="J45" s="216" t="s">
        <v>322</v>
      </c>
      <c r="K45" s="219"/>
      <c r="L45" s="206"/>
      <c r="R45" s="110">
        <f t="shared" si="0"/>
        <v>2009</v>
      </c>
      <c r="S45" s="122">
        <f t="shared" si="7"/>
        <v>0</v>
      </c>
      <c r="T45" s="111">
        <f>VLOOKUP(R45,'B4_VINTAGE-TAX'!$A$2:$C$100,3,FALSE)</f>
        <v>0.5</v>
      </c>
      <c r="U45" s="76">
        <v>1</v>
      </c>
      <c r="V45" s="126">
        <f t="shared" si="2"/>
        <v>0</v>
      </c>
      <c r="W45" s="118">
        <f t="shared" si="1"/>
        <v>10</v>
      </c>
      <c r="X45" s="76">
        <v>1</v>
      </c>
      <c r="Y45" s="111">
        <f ca="1">IF(W45&gt;15,100%,OFFSET('B5_FED-CA Tax Depr Rates'!$D$23,0,'B1-NBV NTV Detail'!W45-1))</f>
        <v>0.67520000000000002</v>
      </c>
      <c r="Z45" s="126">
        <f t="shared" ca="1" si="3"/>
        <v>0</v>
      </c>
      <c r="AA45" s="126">
        <f t="shared" ca="1" si="4"/>
        <v>0</v>
      </c>
      <c r="AB45" s="111">
        <f ca="1">IF($W45&gt;22,100%,OFFSET('B5_FED-CA Tax Depr Rates'!$D$30,0,'B1-NBV NTV Detail'!$W45-1))</f>
        <v>0.66749929349637782</v>
      </c>
      <c r="AC45" s="126">
        <f t="shared" ca="1" si="5"/>
        <v>0</v>
      </c>
    </row>
    <row r="46" spans="1:29">
      <c r="A46" s="20" t="s">
        <v>93</v>
      </c>
      <c r="B46" s="24" t="s">
        <v>94</v>
      </c>
      <c r="C46" s="24" t="s">
        <v>95</v>
      </c>
      <c r="D46" s="24" t="s">
        <v>89</v>
      </c>
      <c r="E46" s="24" t="s">
        <v>96</v>
      </c>
      <c r="F46" s="213">
        <v>2010</v>
      </c>
      <c r="G46" s="215" t="s">
        <v>322</v>
      </c>
      <c r="H46" s="215">
        <v>0</v>
      </c>
      <c r="I46" s="215" t="s">
        <v>322</v>
      </c>
      <c r="J46" s="216" t="s">
        <v>322</v>
      </c>
      <c r="K46" s="219"/>
      <c r="L46" s="206"/>
      <c r="R46" s="110">
        <f t="shared" si="0"/>
        <v>2010</v>
      </c>
      <c r="S46" s="122">
        <f t="shared" si="7"/>
        <v>0</v>
      </c>
      <c r="T46" s="111">
        <f>VLOOKUP(R46,'B4_VINTAGE-TAX'!$A$2:$C$100,3,FALSE)</f>
        <v>0.5</v>
      </c>
      <c r="U46" s="76">
        <v>1</v>
      </c>
      <c r="V46" s="126">
        <f t="shared" si="2"/>
        <v>0</v>
      </c>
      <c r="W46" s="118">
        <f t="shared" si="1"/>
        <v>9</v>
      </c>
      <c r="X46" s="76">
        <v>1</v>
      </c>
      <c r="Y46" s="111">
        <f ca="1">IF(W46&gt;15,100%,OFFSET('B5_FED-CA Tax Depr Rates'!$D$23,0,'B1-NBV NTV Detail'!W46-1))</f>
        <v>0.61620000000000008</v>
      </c>
      <c r="Z46" s="126">
        <f t="shared" ca="1" si="3"/>
        <v>0</v>
      </c>
      <c r="AA46" s="126">
        <f t="shared" ca="1" si="4"/>
        <v>0</v>
      </c>
      <c r="AB46" s="111">
        <f ca="1">IF($W46&gt;22,100%,OFFSET('B5_FED-CA Tax Depr Rates'!$D$30,0,'B1-NBV NTV Detail'!$W46-1))</f>
        <v>0.61435779807049151</v>
      </c>
      <c r="AC46" s="126">
        <f t="shared" ca="1" si="5"/>
        <v>0</v>
      </c>
    </row>
    <row r="47" spans="1:29">
      <c r="A47" s="20" t="s">
        <v>93</v>
      </c>
      <c r="B47" s="24" t="s">
        <v>94</v>
      </c>
      <c r="C47" s="24" t="s">
        <v>97</v>
      </c>
      <c r="D47" s="24" t="s">
        <v>98</v>
      </c>
      <c r="E47" s="24" t="s">
        <v>96</v>
      </c>
      <c r="F47" s="213">
        <v>1958</v>
      </c>
      <c r="G47" s="215" t="s">
        <v>322</v>
      </c>
      <c r="H47" s="215">
        <v>0.67</v>
      </c>
      <c r="I47" s="215">
        <v>0.6</v>
      </c>
      <c r="J47" s="216">
        <v>7.0000000000000007E-2</v>
      </c>
      <c r="K47" s="219"/>
      <c r="L47" s="206"/>
      <c r="R47" s="110">
        <f t="shared" si="0"/>
        <v>1958</v>
      </c>
      <c r="S47" s="122">
        <f t="shared" si="7"/>
        <v>0.67</v>
      </c>
      <c r="T47" s="111">
        <f>VLOOKUP(R47,'B4_VINTAGE-TAX'!$A$2:$C$100,3,FALSE)</f>
        <v>0</v>
      </c>
      <c r="U47" s="76">
        <v>1</v>
      </c>
      <c r="V47" s="126">
        <f t="shared" si="2"/>
        <v>0</v>
      </c>
      <c r="W47" s="118">
        <f t="shared" si="1"/>
        <v>61</v>
      </c>
      <c r="X47" s="76">
        <v>1</v>
      </c>
      <c r="Y47" s="111">
        <f ca="1">IF(W47&gt;15,100%,OFFSET('B5_FED-CA Tax Depr Rates'!$D$23,0,'B1-NBV NTV Detail'!W47-1))</f>
        <v>1</v>
      </c>
      <c r="Z47" s="126">
        <f t="shared" ca="1" si="3"/>
        <v>0.67</v>
      </c>
      <c r="AA47" s="126">
        <f t="shared" ca="1" si="4"/>
        <v>0.67</v>
      </c>
      <c r="AB47" s="111">
        <f ca="1">IF($W47&gt;22,100%,OFFSET('B5_FED-CA Tax Depr Rates'!$D$30,0,'B1-NBV NTV Detail'!$W47-1))</f>
        <v>1</v>
      </c>
      <c r="AC47" s="126">
        <f t="shared" ca="1" si="5"/>
        <v>0.67</v>
      </c>
    </row>
    <row r="48" spans="1:29">
      <c r="A48" s="20" t="s">
        <v>93</v>
      </c>
      <c r="B48" s="24" t="s">
        <v>94</v>
      </c>
      <c r="C48" s="24" t="s">
        <v>97</v>
      </c>
      <c r="D48" s="24" t="s">
        <v>98</v>
      </c>
      <c r="E48" s="24" t="s">
        <v>96</v>
      </c>
      <c r="F48" s="213">
        <v>1960</v>
      </c>
      <c r="G48" s="215" t="s">
        <v>322</v>
      </c>
      <c r="H48" s="215">
        <v>1.51</v>
      </c>
      <c r="I48" s="215">
        <v>1.33</v>
      </c>
      <c r="J48" s="216">
        <v>0.18</v>
      </c>
      <c r="K48" s="219"/>
      <c r="L48" s="206"/>
      <c r="R48" s="110">
        <f t="shared" si="0"/>
        <v>1960</v>
      </c>
      <c r="S48" s="122">
        <f t="shared" si="7"/>
        <v>1.51</v>
      </c>
      <c r="T48" s="111">
        <f>VLOOKUP(R48,'B4_VINTAGE-TAX'!$A$2:$C$100,3,FALSE)</f>
        <v>0</v>
      </c>
      <c r="U48" s="76">
        <v>1</v>
      </c>
      <c r="V48" s="126">
        <f t="shared" si="2"/>
        <v>0</v>
      </c>
      <c r="W48" s="118">
        <f t="shared" si="1"/>
        <v>59</v>
      </c>
      <c r="X48" s="76">
        <v>1</v>
      </c>
      <c r="Y48" s="111">
        <f ca="1">IF(W48&gt;15,100%,OFFSET('B5_FED-CA Tax Depr Rates'!$D$23,0,'B1-NBV NTV Detail'!W48-1))</f>
        <v>1</v>
      </c>
      <c r="Z48" s="126">
        <f t="shared" ca="1" si="3"/>
        <v>1.51</v>
      </c>
      <c r="AA48" s="126">
        <f t="shared" ca="1" si="4"/>
        <v>1.51</v>
      </c>
      <c r="AB48" s="111">
        <f ca="1">IF($W48&gt;22,100%,OFFSET('B5_FED-CA Tax Depr Rates'!$D$30,0,'B1-NBV NTV Detail'!$W48-1))</f>
        <v>1</v>
      </c>
      <c r="AC48" s="126">
        <f t="shared" ca="1" si="5"/>
        <v>1.51</v>
      </c>
    </row>
    <row r="49" spans="1:29">
      <c r="A49" s="20" t="s">
        <v>93</v>
      </c>
      <c r="B49" s="24" t="s">
        <v>94</v>
      </c>
      <c r="C49" s="24" t="s">
        <v>97</v>
      </c>
      <c r="D49" s="24" t="s">
        <v>98</v>
      </c>
      <c r="E49" s="24" t="s">
        <v>96</v>
      </c>
      <c r="F49" s="213">
        <v>1962</v>
      </c>
      <c r="G49" s="215">
        <v>7</v>
      </c>
      <c r="H49" s="215">
        <v>72.7</v>
      </c>
      <c r="I49" s="215">
        <v>62.19</v>
      </c>
      <c r="J49" s="216">
        <v>10.51</v>
      </c>
      <c r="K49" s="219"/>
      <c r="L49" s="206"/>
      <c r="R49" s="110">
        <f t="shared" si="0"/>
        <v>1962</v>
      </c>
      <c r="S49" s="122">
        <f t="shared" si="7"/>
        <v>72.7</v>
      </c>
      <c r="T49" s="111">
        <f>VLOOKUP(R49,'B4_VINTAGE-TAX'!$A$2:$C$100,3,FALSE)</f>
        <v>0</v>
      </c>
      <c r="U49" s="76">
        <v>1</v>
      </c>
      <c r="V49" s="126">
        <f t="shared" si="2"/>
        <v>0</v>
      </c>
      <c r="W49" s="118">
        <f t="shared" si="1"/>
        <v>57</v>
      </c>
      <c r="X49" s="76">
        <v>1</v>
      </c>
      <c r="Y49" s="111">
        <f ca="1">IF(W49&gt;15,100%,OFFSET('B5_FED-CA Tax Depr Rates'!$D$23,0,'B1-NBV NTV Detail'!W49-1))</f>
        <v>1</v>
      </c>
      <c r="Z49" s="126">
        <f t="shared" ca="1" si="3"/>
        <v>72.7</v>
      </c>
      <c r="AA49" s="126">
        <f t="shared" ca="1" si="4"/>
        <v>72.7</v>
      </c>
      <c r="AB49" s="111">
        <f ca="1">IF($W49&gt;22,100%,OFFSET('B5_FED-CA Tax Depr Rates'!$D$30,0,'B1-NBV NTV Detail'!$W49-1))</f>
        <v>1</v>
      </c>
      <c r="AC49" s="126">
        <f t="shared" ca="1" si="5"/>
        <v>72.7</v>
      </c>
    </row>
    <row r="50" spans="1:29">
      <c r="A50" s="20" t="s">
        <v>93</v>
      </c>
      <c r="B50" s="24" t="s">
        <v>94</v>
      </c>
      <c r="C50" s="24" t="s">
        <v>97</v>
      </c>
      <c r="D50" s="24" t="s">
        <v>98</v>
      </c>
      <c r="E50" s="24" t="s">
        <v>96</v>
      </c>
      <c r="F50" s="213">
        <v>1967</v>
      </c>
      <c r="G50" s="215" t="s">
        <v>322</v>
      </c>
      <c r="H50" s="215">
        <v>1.64</v>
      </c>
      <c r="I50" s="215">
        <v>1.3</v>
      </c>
      <c r="J50" s="216">
        <v>0.34</v>
      </c>
      <c r="K50" s="219"/>
      <c r="L50" s="206"/>
      <c r="R50" s="110">
        <f t="shared" si="0"/>
        <v>1967</v>
      </c>
      <c r="S50" s="122">
        <f t="shared" si="7"/>
        <v>1.64</v>
      </c>
      <c r="T50" s="111">
        <f>VLOOKUP(R50,'B4_VINTAGE-TAX'!$A$2:$C$100,3,FALSE)</f>
        <v>0</v>
      </c>
      <c r="U50" s="76">
        <v>1</v>
      </c>
      <c r="V50" s="126">
        <f t="shared" si="2"/>
        <v>0</v>
      </c>
      <c r="W50" s="118">
        <f t="shared" si="1"/>
        <v>52</v>
      </c>
      <c r="X50" s="76">
        <v>1</v>
      </c>
      <c r="Y50" s="111">
        <f ca="1">IF(W50&gt;15,100%,OFFSET('B5_FED-CA Tax Depr Rates'!$D$23,0,'B1-NBV NTV Detail'!W50-1))</f>
        <v>1</v>
      </c>
      <c r="Z50" s="126">
        <f t="shared" ca="1" si="3"/>
        <v>1.64</v>
      </c>
      <c r="AA50" s="126">
        <f t="shared" ca="1" si="4"/>
        <v>1.64</v>
      </c>
      <c r="AB50" s="111">
        <f ca="1">IF($W50&gt;22,100%,OFFSET('B5_FED-CA Tax Depr Rates'!$D$30,0,'B1-NBV NTV Detail'!$W50-1))</f>
        <v>1</v>
      </c>
      <c r="AC50" s="126">
        <f t="shared" ca="1" si="5"/>
        <v>1.64</v>
      </c>
    </row>
    <row r="51" spans="1:29">
      <c r="A51" s="20" t="s">
        <v>93</v>
      </c>
      <c r="B51" s="24" t="s">
        <v>94</v>
      </c>
      <c r="C51" s="24" t="s">
        <v>97</v>
      </c>
      <c r="D51" s="24" t="s">
        <v>98</v>
      </c>
      <c r="E51" s="24" t="s">
        <v>96</v>
      </c>
      <c r="F51" s="213">
        <v>1968</v>
      </c>
      <c r="G51" s="215" t="s">
        <v>322</v>
      </c>
      <c r="H51" s="215">
        <v>4.6900000000000004</v>
      </c>
      <c r="I51" s="215">
        <v>3.67</v>
      </c>
      <c r="J51" s="216">
        <v>1.02</v>
      </c>
      <c r="K51" s="219"/>
      <c r="L51" s="206"/>
      <c r="R51" s="110">
        <f t="shared" si="0"/>
        <v>1968</v>
      </c>
      <c r="S51" s="122">
        <f t="shared" si="7"/>
        <v>4.6900000000000004</v>
      </c>
      <c r="T51" s="111">
        <f>VLOOKUP(R51,'B4_VINTAGE-TAX'!$A$2:$C$100,3,FALSE)</f>
        <v>0</v>
      </c>
      <c r="U51" s="76">
        <v>1</v>
      </c>
      <c r="V51" s="126">
        <f t="shared" si="2"/>
        <v>0</v>
      </c>
      <c r="W51" s="118">
        <f t="shared" si="1"/>
        <v>51</v>
      </c>
      <c r="X51" s="76">
        <v>1</v>
      </c>
      <c r="Y51" s="111">
        <f ca="1">IF(W51&gt;15,100%,OFFSET('B5_FED-CA Tax Depr Rates'!$D$23,0,'B1-NBV NTV Detail'!W51-1))</f>
        <v>1</v>
      </c>
      <c r="Z51" s="126">
        <f t="shared" ca="1" si="3"/>
        <v>4.6900000000000004</v>
      </c>
      <c r="AA51" s="126">
        <f t="shared" ca="1" si="4"/>
        <v>4.6900000000000004</v>
      </c>
      <c r="AB51" s="111">
        <f ca="1">IF($W51&gt;22,100%,OFFSET('B5_FED-CA Tax Depr Rates'!$D$30,0,'B1-NBV NTV Detail'!$W51-1))</f>
        <v>1</v>
      </c>
      <c r="AC51" s="126">
        <f t="shared" ca="1" si="5"/>
        <v>4.6900000000000004</v>
      </c>
    </row>
    <row r="52" spans="1:29">
      <c r="A52" s="20" t="s">
        <v>93</v>
      </c>
      <c r="B52" s="24" t="s">
        <v>94</v>
      </c>
      <c r="C52" s="24" t="s">
        <v>97</v>
      </c>
      <c r="D52" s="24" t="s">
        <v>98</v>
      </c>
      <c r="E52" s="24" t="s">
        <v>96</v>
      </c>
      <c r="F52" s="213">
        <v>1969</v>
      </c>
      <c r="G52" s="215" t="s">
        <v>322</v>
      </c>
      <c r="H52" s="215">
        <v>2.29</v>
      </c>
      <c r="I52" s="215">
        <v>1.77</v>
      </c>
      <c r="J52" s="216">
        <v>0.52</v>
      </c>
      <c r="K52" s="219"/>
      <c r="L52" s="206"/>
      <c r="R52" s="110">
        <f t="shared" si="0"/>
        <v>1969</v>
      </c>
      <c r="S52" s="122">
        <f t="shared" si="7"/>
        <v>2.29</v>
      </c>
      <c r="T52" s="111">
        <f>VLOOKUP(R52,'B4_VINTAGE-TAX'!$A$2:$C$100,3,FALSE)</f>
        <v>0</v>
      </c>
      <c r="U52" s="76">
        <v>1</v>
      </c>
      <c r="V52" s="126">
        <f t="shared" si="2"/>
        <v>0</v>
      </c>
      <c r="W52" s="118">
        <f t="shared" si="1"/>
        <v>50</v>
      </c>
      <c r="X52" s="76">
        <v>1</v>
      </c>
      <c r="Y52" s="111">
        <f ca="1">IF(W52&gt;15,100%,OFFSET('B5_FED-CA Tax Depr Rates'!$D$23,0,'B1-NBV NTV Detail'!W52-1))</f>
        <v>1</v>
      </c>
      <c r="Z52" s="126">
        <f t="shared" ca="1" si="3"/>
        <v>2.29</v>
      </c>
      <c r="AA52" s="126">
        <f t="shared" ca="1" si="4"/>
        <v>2.29</v>
      </c>
      <c r="AB52" s="111">
        <f ca="1">IF($W52&gt;22,100%,OFFSET('B5_FED-CA Tax Depr Rates'!$D$30,0,'B1-NBV NTV Detail'!$W52-1))</f>
        <v>1</v>
      </c>
      <c r="AC52" s="126">
        <f t="shared" ca="1" si="5"/>
        <v>2.29</v>
      </c>
    </row>
    <row r="53" spans="1:29">
      <c r="A53" s="20" t="s">
        <v>93</v>
      </c>
      <c r="B53" s="24" t="s">
        <v>94</v>
      </c>
      <c r="C53" s="24" t="s">
        <v>97</v>
      </c>
      <c r="D53" s="24" t="s">
        <v>98</v>
      </c>
      <c r="E53" s="24" t="s">
        <v>96</v>
      </c>
      <c r="F53" s="213">
        <v>1970</v>
      </c>
      <c r="G53" s="215" t="s">
        <v>322</v>
      </c>
      <c r="H53" s="215">
        <v>0.56000000000000005</v>
      </c>
      <c r="I53" s="215">
        <v>0.42</v>
      </c>
      <c r="J53" s="216">
        <v>0.14000000000000001</v>
      </c>
      <c r="K53" s="219"/>
      <c r="L53" s="206"/>
      <c r="R53" s="110">
        <f t="shared" si="0"/>
        <v>1970</v>
      </c>
      <c r="S53" s="122">
        <f t="shared" si="7"/>
        <v>0.56000000000000005</v>
      </c>
      <c r="T53" s="111">
        <f>VLOOKUP(R53,'B4_VINTAGE-TAX'!$A$2:$C$100,3,FALSE)</f>
        <v>0</v>
      </c>
      <c r="U53" s="76">
        <v>1</v>
      </c>
      <c r="V53" s="126">
        <f t="shared" si="2"/>
        <v>0</v>
      </c>
      <c r="W53" s="118">
        <f t="shared" si="1"/>
        <v>49</v>
      </c>
      <c r="X53" s="76">
        <v>1</v>
      </c>
      <c r="Y53" s="111">
        <f ca="1">IF(W53&gt;15,100%,OFFSET('B5_FED-CA Tax Depr Rates'!$D$23,0,'B1-NBV NTV Detail'!W53-1))</f>
        <v>1</v>
      </c>
      <c r="Z53" s="126">
        <f t="shared" ca="1" si="3"/>
        <v>0.56000000000000005</v>
      </c>
      <c r="AA53" s="126">
        <f t="shared" ca="1" si="4"/>
        <v>0.56000000000000005</v>
      </c>
      <c r="AB53" s="111">
        <f ca="1">IF($W53&gt;22,100%,OFFSET('B5_FED-CA Tax Depr Rates'!$D$30,0,'B1-NBV NTV Detail'!$W53-1))</f>
        <v>1</v>
      </c>
      <c r="AC53" s="126">
        <f t="shared" ca="1" si="5"/>
        <v>0.56000000000000005</v>
      </c>
    </row>
    <row r="54" spans="1:29">
      <c r="A54" s="20" t="s">
        <v>93</v>
      </c>
      <c r="B54" s="24" t="s">
        <v>94</v>
      </c>
      <c r="C54" s="24" t="s">
        <v>97</v>
      </c>
      <c r="D54" s="24" t="s">
        <v>98</v>
      </c>
      <c r="E54" s="24" t="s">
        <v>96</v>
      </c>
      <c r="F54" s="213">
        <v>1971</v>
      </c>
      <c r="G54" s="215" t="s">
        <v>322</v>
      </c>
      <c r="H54" s="215">
        <v>1.65</v>
      </c>
      <c r="I54" s="215">
        <v>1.23</v>
      </c>
      <c r="J54" s="216">
        <v>0.42</v>
      </c>
      <c r="K54" s="219"/>
      <c r="L54" s="206"/>
      <c r="R54" s="110">
        <f t="shared" si="0"/>
        <v>1971</v>
      </c>
      <c r="S54" s="122">
        <f t="shared" si="7"/>
        <v>1.65</v>
      </c>
      <c r="T54" s="111">
        <f>VLOOKUP(R54,'B4_VINTAGE-TAX'!$A$2:$C$100,3,FALSE)</f>
        <v>0</v>
      </c>
      <c r="U54" s="76">
        <v>1</v>
      </c>
      <c r="V54" s="126">
        <f t="shared" si="2"/>
        <v>0</v>
      </c>
      <c r="W54" s="118">
        <f t="shared" si="1"/>
        <v>48</v>
      </c>
      <c r="X54" s="76">
        <v>1</v>
      </c>
      <c r="Y54" s="111">
        <f ca="1">IF(W54&gt;15,100%,OFFSET('B5_FED-CA Tax Depr Rates'!$D$23,0,'B1-NBV NTV Detail'!W54-1))</f>
        <v>1</v>
      </c>
      <c r="Z54" s="126">
        <f t="shared" ca="1" si="3"/>
        <v>1.65</v>
      </c>
      <c r="AA54" s="126">
        <f t="shared" ca="1" si="4"/>
        <v>1.65</v>
      </c>
      <c r="AB54" s="111">
        <f ca="1">IF($W54&gt;22,100%,OFFSET('B5_FED-CA Tax Depr Rates'!$D$30,0,'B1-NBV NTV Detail'!$W54-1))</f>
        <v>1</v>
      </c>
      <c r="AC54" s="126">
        <f t="shared" ca="1" si="5"/>
        <v>1.65</v>
      </c>
    </row>
    <row r="55" spans="1:29">
      <c r="A55" s="20" t="s">
        <v>93</v>
      </c>
      <c r="B55" s="24" t="s">
        <v>94</v>
      </c>
      <c r="C55" s="24" t="s">
        <v>97</v>
      </c>
      <c r="D55" s="24" t="s">
        <v>98</v>
      </c>
      <c r="E55" s="24" t="s">
        <v>96</v>
      </c>
      <c r="F55" s="213">
        <v>1972</v>
      </c>
      <c r="G55" s="215" t="s">
        <v>322</v>
      </c>
      <c r="H55" s="215">
        <v>2.95</v>
      </c>
      <c r="I55" s="215">
        <v>2.16</v>
      </c>
      <c r="J55" s="216">
        <v>0.79</v>
      </c>
      <c r="K55" s="219"/>
      <c r="L55" s="206"/>
      <c r="R55" s="110">
        <f t="shared" si="0"/>
        <v>1972</v>
      </c>
      <c r="S55" s="122">
        <f t="shared" si="7"/>
        <v>2.95</v>
      </c>
      <c r="T55" s="111">
        <f>VLOOKUP(R55,'B4_VINTAGE-TAX'!$A$2:$C$100,3,FALSE)</f>
        <v>0</v>
      </c>
      <c r="U55" s="76">
        <v>1</v>
      </c>
      <c r="V55" s="126">
        <f t="shared" si="2"/>
        <v>0</v>
      </c>
      <c r="W55" s="118">
        <f t="shared" si="1"/>
        <v>47</v>
      </c>
      <c r="X55" s="76">
        <v>1</v>
      </c>
      <c r="Y55" s="111">
        <f ca="1">IF(W55&gt;15,100%,OFFSET('B5_FED-CA Tax Depr Rates'!$D$23,0,'B1-NBV NTV Detail'!W55-1))</f>
        <v>1</v>
      </c>
      <c r="Z55" s="126">
        <f t="shared" ca="1" si="3"/>
        <v>2.95</v>
      </c>
      <c r="AA55" s="126">
        <f t="shared" ca="1" si="4"/>
        <v>2.95</v>
      </c>
      <c r="AB55" s="111">
        <f ca="1">IF($W55&gt;22,100%,OFFSET('B5_FED-CA Tax Depr Rates'!$D$30,0,'B1-NBV NTV Detail'!$W55-1))</f>
        <v>1</v>
      </c>
      <c r="AC55" s="126">
        <f t="shared" ca="1" si="5"/>
        <v>2.95</v>
      </c>
    </row>
    <row r="56" spans="1:29">
      <c r="A56" s="20" t="s">
        <v>93</v>
      </c>
      <c r="B56" s="24" t="s">
        <v>94</v>
      </c>
      <c r="C56" s="24" t="s">
        <v>97</v>
      </c>
      <c r="D56" s="24" t="s">
        <v>98</v>
      </c>
      <c r="E56" s="24" t="s">
        <v>96</v>
      </c>
      <c r="F56" s="213">
        <v>1973</v>
      </c>
      <c r="G56" s="215" t="s">
        <v>322</v>
      </c>
      <c r="H56" s="215">
        <v>0.09</v>
      </c>
      <c r="I56" s="215">
        <v>0.06</v>
      </c>
      <c r="J56" s="216">
        <v>0.03</v>
      </c>
      <c r="K56" s="219"/>
      <c r="L56" s="206"/>
      <c r="R56" s="110">
        <f t="shared" si="0"/>
        <v>1973</v>
      </c>
      <c r="S56" s="122">
        <f t="shared" si="7"/>
        <v>0.09</v>
      </c>
      <c r="T56" s="111">
        <f>VLOOKUP(R56,'B4_VINTAGE-TAX'!$A$2:$C$100,3,FALSE)</f>
        <v>0</v>
      </c>
      <c r="U56" s="76">
        <v>1</v>
      </c>
      <c r="V56" s="126">
        <f t="shared" si="2"/>
        <v>0</v>
      </c>
      <c r="W56" s="118">
        <f t="shared" si="1"/>
        <v>46</v>
      </c>
      <c r="X56" s="76">
        <v>1</v>
      </c>
      <c r="Y56" s="111">
        <f ca="1">IF(W56&gt;15,100%,OFFSET('B5_FED-CA Tax Depr Rates'!$D$23,0,'B1-NBV NTV Detail'!W56-1))</f>
        <v>1</v>
      </c>
      <c r="Z56" s="126">
        <f t="shared" ca="1" si="3"/>
        <v>0.09</v>
      </c>
      <c r="AA56" s="126">
        <f t="shared" ca="1" si="4"/>
        <v>0.09</v>
      </c>
      <c r="AB56" s="111">
        <f ca="1">IF($W56&gt;22,100%,OFFSET('B5_FED-CA Tax Depr Rates'!$D$30,0,'B1-NBV NTV Detail'!$W56-1))</f>
        <v>1</v>
      </c>
      <c r="AC56" s="126">
        <f t="shared" ca="1" si="5"/>
        <v>0.09</v>
      </c>
    </row>
    <row r="57" spans="1:29">
      <c r="A57" s="20" t="s">
        <v>93</v>
      </c>
      <c r="B57" s="24" t="s">
        <v>94</v>
      </c>
      <c r="C57" s="24" t="s">
        <v>97</v>
      </c>
      <c r="D57" s="24" t="s">
        <v>98</v>
      </c>
      <c r="E57" s="24" t="s">
        <v>96</v>
      </c>
      <c r="F57" s="213">
        <v>1974</v>
      </c>
      <c r="G57" s="215" t="s">
        <v>322</v>
      </c>
      <c r="H57" s="215">
        <v>0.05</v>
      </c>
      <c r="I57" s="215">
        <v>0.04</v>
      </c>
      <c r="J57" s="216">
        <v>0.01</v>
      </c>
      <c r="K57" s="219"/>
      <c r="L57" s="206"/>
      <c r="R57" s="110">
        <f t="shared" si="0"/>
        <v>1974</v>
      </c>
      <c r="S57" s="122">
        <f t="shared" si="7"/>
        <v>0.05</v>
      </c>
      <c r="T57" s="111">
        <f>VLOOKUP(R57,'B4_VINTAGE-TAX'!$A$2:$C$100,3,FALSE)</f>
        <v>0</v>
      </c>
      <c r="U57" s="76">
        <v>1</v>
      </c>
      <c r="V57" s="126">
        <f t="shared" si="2"/>
        <v>0</v>
      </c>
      <c r="W57" s="118">
        <f t="shared" si="1"/>
        <v>45</v>
      </c>
      <c r="X57" s="76">
        <v>1</v>
      </c>
      <c r="Y57" s="111">
        <f ca="1">IF(W57&gt;15,100%,OFFSET('B5_FED-CA Tax Depr Rates'!$D$23,0,'B1-NBV NTV Detail'!W57-1))</f>
        <v>1</v>
      </c>
      <c r="Z57" s="126">
        <f t="shared" ca="1" si="3"/>
        <v>0.05</v>
      </c>
      <c r="AA57" s="126">
        <f t="shared" ca="1" si="4"/>
        <v>0.05</v>
      </c>
      <c r="AB57" s="111">
        <f ca="1">IF($W57&gt;22,100%,OFFSET('B5_FED-CA Tax Depr Rates'!$D$30,0,'B1-NBV NTV Detail'!$W57-1))</f>
        <v>1</v>
      </c>
      <c r="AC57" s="126">
        <f t="shared" ca="1" si="5"/>
        <v>0.05</v>
      </c>
    </row>
    <row r="58" spans="1:29">
      <c r="A58" s="20" t="s">
        <v>93</v>
      </c>
      <c r="B58" s="24" t="s">
        <v>94</v>
      </c>
      <c r="C58" s="24" t="s">
        <v>97</v>
      </c>
      <c r="D58" s="24" t="s">
        <v>98</v>
      </c>
      <c r="E58" s="24" t="s">
        <v>96</v>
      </c>
      <c r="F58" s="213">
        <v>1977</v>
      </c>
      <c r="G58" s="215" t="s">
        <v>322</v>
      </c>
      <c r="H58" s="215">
        <v>0.08</v>
      </c>
      <c r="I58" s="215">
        <v>0.05</v>
      </c>
      <c r="J58" s="216">
        <v>0.03</v>
      </c>
      <c r="K58" s="219"/>
      <c r="L58" s="206"/>
      <c r="R58" s="110">
        <f t="shared" si="0"/>
        <v>1977</v>
      </c>
      <c r="S58" s="122">
        <f t="shared" si="7"/>
        <v>0.08</v>
      </c>
      <c r="T58" s="111">
        <f>VLOOKUP(R58,'B4_VINTAGE-TAX'!$A$2:$C$100,3,FALSE)</f>
        <v>0</v>
      </c>
      <c r="U58" s="76">
        <v>1</v>
      </c>
      <c r="V58" s="126">
        <f t="shared" si="2"/>
        <v>0</v>
      </c>
      <c r="W58" s="118">
        <f t="shared" si="1"/>
        <v>42</v>
      </c>
      <c r="X58" s="76">
        <v>1</v>
      </c>
      <c r="Y58" s="111">
        <f ca="1">IF(W58&gt;15,100%,OFFSET('B5_FED-CA Tax Depr Rates'!$D$23,0,'B1-NBV NTV Detail'!W58-1))</f>
        <v>1</v>
      </c>
      <c r="Z58" s="126">
        <f t="shared" ca="1" si="3"/>
        <v>0.08</v>
      </c>
      <c r="AA58" s="126">
        <f t="shared" ca="1" si="4"/>
        <v>0.08</v>
      </c>
      <c r="AB58" s="111">
        <f ca="1">IF($W58&gt;22,100%,OFFSET('B5_FED-CA Tax Depr Rates'!$D$30,0,'B1-NBV NTV Detail'!$W58-1))</f>
        <v>1</v>
      </c>
      <c r="AC58" s="126">
        <f t="shared" ca="1" si="5"/>
        <v>0.08</v>
      </c>
    </row>
    <row r="59" spans="1:29">
      <c r="A59" s="20" t="s">
        <v>93</v>
      </c>
      <c r="B59" s="24" t="s">
        <v>94</v>
      </c>
      <c r="C59" s="24" t="s">
        <v>97</v>
      </c>
      <c r="D59" s="24" t="s">
        <v>98</v>
      </c>
      <c r="E59" s="24" t="s">
        <v>96</v>
      </c>
      <c r="F59" s="213">
        <v>1978</v>
      </c>
      <c r="G59" s="215" t="s">
        <v>322</v>
      </c>
      <c r="H59" s="215">
        <v>0.17</v>
      </c>
      <c r="I59" s="215">
        <v>0.11</v>
      </c>
      <c r="J59" s="216">
        <v>0.06</v>
      </c>
      <c r="K59" s="219"/>
      <c r="L59" s="206"/>
      <c r="R59" s="110">
        <f t="shared" si="0"/>
        <v>1978</v>
      </c>
      <c r="S59" s="122">
        <f t="shared" si="7"/>
        <v>0.17</v>
      </c>
      <c r="T59" s="111">
        <f>VLOOKUP(R59,'B4_VINTAGE-TAX'!$A$2:$C$100,3,FALSE)</f>
        <v>0</v>
      </c>
      <c r="U59" s="76">
        <v>1</v>
      </c>
      <c r="V59" s="126">
        <f t="shared" si="2"/>
        <v>0</v>
      </c>
      <c r="W59" s="118">
        <f t="shared" si="1"/>
        <v>41</v>
      </c>
      <c r="X59" s="76">
        <v>1</v>
      </c>
      <c r="Y59" s="111">
        <f ca="1">IF(W59&gt;15,100%,OFFSET('B5_FED-CA Tax Depr Rates'!$D$23,0,'B1-NBV NTV Detail'!W59-1))</f>
        <v>1</v>
      </c>
      <c r="Z59" s="126">
        <f t="shared" ca="1" si="3"/>
        <v>0.17</v>
      </c>
      <c r="AA59" s="126">
        <f t="shared" ca="1" si="4"/>
        <v>0.17</v>
      </c>
      <c r="AB59" s="111">
        <f ca="1">IF($W59&gt;22,100%,OFFSET('B5_FED-CA Tax Depr Rates'!$D$30,0,'B1-NBV NTV Detail'!$W59-1))</f>
        <v>1</v>
      </c>
      <c r="AC59" s="126">
        <f t="shared" ca="1" si="5"/>
        <v>0.17</v>
      </c>
    </row>
    <row r="60" spans="1:29">
      <c r="A60" s="20" t="s">
        <v>93</v>
      </c>
      <c r="B60" s="24" t="s">
        <v>94</v>
      </c>
      <c r="C60" s="24" t="s">
        <v>97</v>
      </c>
      <c r="D60" s="24" t="s">
        <v>98</v>
      </c>
      <c r="E60" s="24" t="s">
        <v>96</v>
      </c>
      <c r="F60" s="213">
        <v>1979</v>
      </c>
      <c r="G60" s="215" t="s">
        <v>322</v>
      </c>
      <c r="H60" s="215">
        <v>0.18</v>
      </c>
      <c r="I60" s="215">
        <v>0.12</v>
      </c>
      <c r="J60" s="216">
        <v>0.06</v>
      </c>
      <c r="K60" s="219"/>
      <c r="L60" s="206"/>
      <c r="R60" s="110">
        <f t="shared" si="0"/>
        <v>1979</v>
      </c>
      <c r="S60" s="122">
        <f t="shared" si="7"/>
        <v>0.18</v>
      </c>
      <c r="T60" s="111">
        <f>VLOOKUP(R60,'B4_VINTAGE-TAX'!$A$2:$C$100,3,FALSE)</f>
        <v>0</v>
      </c>
      <c r="U60" s="76">
        <v>1</v>
      </c>
      <c r="V60" s="126">
        <f t="shared" si="2"/>
        <v>0</v>
      </c>
      <c r="W60" s="118">
        <f t="shared" si="1"/>
        <v>40</v>
      </c>
      <c r="X60" s="76">
        <v>1</v>
      </c>
      <c r="Y60" s="111">
        <f ca="1">IF(W60&gt;15,100%,OFFSET('B5_FED-CA Tax Depr Rates'!$D$23,0,'B1-NBV NTV Detail'!W60-1))</f>
        <v>1</v>
      </c>
      <c r="Z60" s="126">
        <f t="shared" ca="1" si="3"/>
        <v>0.18</v>
      </c>
      <c r="AA60" s="126">
        <f t="shared" ca="1" si="4"/>
        <v>0.18</v>
      </c>
      <c r="AB60" s="111">
        <f ca="1">IF($W60&gt;22,100%,OFFSET('B5_FED-CA Tax Depr Rates'!$D$30,0,'B1-NBV NTV Detail'!$W60-1))</f>
        <v>1</v>
      </c>
      <c r="AC60" s="126">
        <f t="shared" ca="1" si="5"/>
        <v>0.18</v>
      </c>
    </row>
    <row r="61" spans="1:29">
      <c r="A61" s="20" t="s">
        <v>93</v>
      </c>
      <c r="B61" s="24" t="s">
        <v>94</v>
      </c>
      <c r="C61" s="24" t="s">
        <v>97</v>
      </c>
      <c r="D61" s="24" t="s">
        <v>98</v>
      </c>
      <c r="E61" s="24" t="s">
        <v>96</v>
      </c>
      <c r="F61" s="213">
        <v>1980</v>
      </c>
      <c r="G61" s="215" t="s">
        <v>322</v>
      </c>
      <c r="H61" s="215">
        <v>0.1</v>
      </c>
      <c r="I61" s="215">
        <v>0.06</v>
      </c>
      <c r="J61" s="216">
        <v>0.04</v>
      </c>
      <c r="K61" s="219"/>
      <c r="L61" s="206"/>
      <c r="R61" s="110">
        <f t="shared" si="0"/>
        <v>1980</v>
      </c>
      <c r="S61" s="122">
        <f t="shared" si="7"/>
        <v>0.1</v>
      </c>
      <c r="T61" s="111">
        <f>VLOOKUP(R61,'B4_VINTAGE-TAX'!$A$2:$C$100,3,FALSE)</f>
        <v>0</v>
      </c>
      <c r="U61" s="76">
        <v>1</v>
      </c>
      <c r="V61" s="126">
        <f t="shared" si="2"/>
        <v>0</v>
      </c>
      <c r="W61" s="118">
        <f t="shared" si="1"/>
        <v>39</v>
      </c>
      <c r="X61" s="76">
        <v>1</v>
      </c>
      <c r="Y61" s="111">
        <f ca="1">IF(W61&gt;15,100%,OFFSET('B5_FED-CA Tax Depr Rates'!$D$23,0,'B1-NBV NTV Detail'!W61-1))</f>
        <v>1</v>
      </c>
      <c r="Z61" s="126">
        <f t="shared" ca="1" si="3"/>
        <v>0.1</v>
      </c>
      <c r="AA61" s="126">
        <f t="shared" ca="1" si="4"/>
        <v>0.1</v>
      </c>
      <c r="AB61" s="111">
        <f ca="1">IF($W61&gt;22,100%,OFFSET('B5_FED-CA Tax Depr Rates'!$D$30,0,'B1-NBV NTV Detail'!$W61-1))</f>
        <v>1</v>
      </c>
      <c r="AC61" s="126">
        <f t="shared" ca="1" si="5"/>
        <v>0.1</v>
      </c>
    </row>
    <row r="62" spans="1:29">
      <c r="A62" s="20" t="s">
        <v>93</v>
      </c>
      <c r="B62" s="24" t="s">
        <v>94</v>
      </c>
      <c r="C62" s="24" t="s">
        <v>97</v>
      </c>
      <c r="D62" s="24" t="s">
        <v>98</v>
      </c>
      <c r="E62" s="24" t="s">
        <v>96</v>
      </c>
      <c r="F62" s="213">
        <v>1981</v>
      </c>
      <c r="G62" s="215" t="s">
        <v>322</v>
      </c>
      <c r="H62" s="215">
        <v>0.28000000000000003</v>
      </c>
      <c r="I62" s="215">
        <v>0.17</v>
      </c>
      <c r="J62" s="216">
        <v>0.11</v>
      </c>
      <c r="K62" s="219"/>
      <c r="L62" s="206"/>
      <c r="R62" s="110">
        <f t="shared" si="0"/>
        <v>1981</v>
      </c>
      <c r="S62" s="122">
        <f t="shared" si="7"/>
        <v>0.28000000000000003</v>
      </c>
      <c r="T62" s="111">
        <f>VLOOKUP(R62,'B4_VINTAGE-TAX'!$A$2:$C$100,3,FALSE)</f>
        <v>0</v>
      </c>
      <c r="U62" s="76">
        <v>1</v>
      </c>
      <c r="V62" s="126">
        <f t="shared" si="2"/>
        <v>0</v>
      </c>
      <c r="W62" s="118">
        <f t="shared" si="1"/>
        <v>38</v>
      </c>
      <c r="X62" s="76">
        <v>1</v>
      </c>
      <c r="Y62" s="111">
        <f ca="1">IF(W62&gt;15,100%,OFFSET('B5_FED-CA Tax Depr Rates'!$D$23,0,'B1-NBV NTV Detail'!W62-1))</f>
        <v>1</v>
      </c>
      <c r="Z62" s="126">
        <f t="shared" ca="1" si="3"/>
        <v>0.28000000000000003</v>
      </c>
      <c r="AA62" s="126">
        <f t="shared" ca="1" si="4"/>
        <v>0.28000000000000003</v>
      </c>
      <c r="AB62" s="111">
        <f ca="1">IF($W62&gt;22,100%,OFFSET('B5_FED-CA Tax Depr Rates'!$D$30,0,'B1-NBV NTV Detail'!$W62-1))</f>
        <v>1</v>
      </c>
      <c r="AC62" s="126">
        <f t="shared" ca="1" si="5"/>
        <v>0.28000000000000003</v>
      </c>
    </row>
    <row r="63" spans="1:29">
      <c r="A63" s="20" t="s">
        <v>93</v>
      </c>
      <c r="B63" s="24" t="s">
        <v>94</v>
      </c>
      <c r="C63" s="24" t="s">
        <v>97</v>
      </c>
      <c r="D63" s="24" t="s">
        <v>98</v>
      </c>
      <c r="E63" s="24" t="s">
        <v>96</v>
      </c>
      <c r="F63" s="213">
        <v>1982</v>
      </c>
      <c r="G63" s="215" t="s">
        <v>322</v>
      </c>
      <c r="H63" s="215">
        <v>0.08</v>
      </c>
      <c r="I63" s="215">
        <v>0.05</v>
      </c>
      <c r="J63" s="216">
        <v>0.03</v>
      </c>
      <c r="K63" s="219"/>
      <c r="L63" s="206"/>
      <c r="R63" s="110">
        <f t="shared" si="0"/>
        <v>1982</v>
      </c>
      <c r="S63" s="122">
        <f t="shared" si="7"/>
        <v>0.08</v>
      </c>
      <c r="T63" s="111">
        <f>VLOOKUP(R63,'B4_VINTAGE-TAX'!$A$2:$C$100,3,FALSE)</f>
        <v>0</v>
      </c>
      <c r="U63" s="76">
        <v>1</v>
      </c>
      <c r="V63" s="126">
        <f t="shared" si="2"/>
        <v>0</v>
      </c>
      <c r="W63" s="118">
        <f t="shared" si="1"/>
        <v>37</v>
      </c>
      <c r="X63" s="76">
        <v>1</v>
      </c>
      <c r="Y63" s="111">
        <f ca="1">IF(W63&gt;15,100%,OFFSET('B5_FED-CA Tax Depr Rates'!$D$23,0,'B1-NBV NTV Detail'!W63-1))</f>
        <v>1</v>
      </c>
      <c r="Z63" s="126">
        <f t="shared" ca="1" si="3"/>
        <v>0.08</v>
      </c>
      <c r="AA63" s="126">
        <f t="shared" ca="1" si="4"/>
        <v>0.08</v>
      </c>
      <c r="AB63" s="111">
        <f ca="1">IF($W63&gt;22,100%,OFFSET('B5_FED-CA Tax Depr Rates'!$D$30,0,'B1-NBV NTV Detail'!$W63-1))</f>
        <v>1</v>
      </c>
      <c r="AC63" s="126">
        <f t="shared" ca="1" si="5"/>
        <v>0.08</v>
      </c>
    </row>
    <row r="64" spans="1:29">
      <c r="A64" s="20" t="s">
        <v>93</v>
      </c>
      <c r="B64" s="24" t="s">
        <v>94</v>
      </c>
      <c r="C64" s="24" t="s">
        <v>97</v>
      </c>
      <c r="D64" s="24" t="s">
        <v>98</v>
      </c>
      <c r="E64" s="24" t="s">
        <v>96</v>
      </c>
      <c r="F64" s="213">
        <v>1983</v>
      </c>
      <c r="G64" s="215" t="s">
        <v>322</v>
      </c>
      <c r="H64" s="215">
        <v>0.17</v>
      </c>
      <c r="I64" s="215">
        <v>0.1</v>
      </c>
      <c r="J64" s="216">
        <v>7.0000000000000007E-2</v>
      </c>
      <c r="K64" s="219"/>
      <c r="L64" s="206"/>
      <c r="R64" s="110">
        <f t="shared" si="0"/>
        <v>1983</v>
      </c>
      <c r="S64" s="122">
        <f t="shared" si="7"/>
        <v>0.17</v>
      </c>
      <c r="T64" s="111">
        <f>VLOOKUP(R64,'B4_VINTAGE-TAX'!$A$2:$C$100,3,FALSE)</f>
        <v>0</v>
      </c>
      <c r="U64" s="76">
        <v>1</v>
      </c>
      <c r="V64" s="126">
        <f t="shared" si="2"/>
        <v>0</v>
      </c>
      <c r="W64" s="118">
        <f t="shared" si="1"/>
        <v>36</v>
      </c>
      <c r="X64" s="76">
        <v>1</v>
      </c>
      <c r="Y64" s="111">
        <f ca="1">IF(W64&gt;15,100%,OFFSET('B5_FED-CA Tax Depr Rates'!$D$23,0,'B1-NBV NTV Detail'!W64-1))</f>
        <v>1</v>
      </c>
      <c r="Z64" s="126">
        <f t="shared" ca="1" si="3"/>
        <v>0.17</v>
      </c>
      <c r="AA64" s="126">
        <f t="shared" ca="1" si="4"/>
        <v>0.17</v>
      </c>
      <c r="AB64" s="111">
        <f ca="1">IF($W64&gt;22,100%,OFFSET('B5_FED-CA Tax Depr Rates'!$D$30,0,'B1-NBV NTV Detail'!$W64-1))</f>
        <v>1</v>
      </c>
      <c r="AC64" s="126">
        <f t="shared" ca="1" si="5"/>
        <v>0.17</v>
      </c>
    </row>
    <row r="65" spans="1:29">
      <c r="A65" s="20" t="s">
        <v>93</v>
      </c>
      <c r="B65" s="24" t="s">
        <v>94</v>
      </c>
      <c r="C65" s="24" t="s">
        <v>97</v>
      </c>
      <c r="D65" s="24" t="s">
        <v>98</v>
      </c>
      <c r="E65" s="24" t="s">
        <v>96</v>
      </c>
      <c r="F65" s="213">
        <v>1984</v>
      </c>
      <c r="G65" s="215" t="s">
        <v>322</v>
      </c>
      <c r="H65" s="215">
        <v>2.4900000000000002</v>
      </c>
      <c r="I65" s="215">
        <v>1.42</v>
      </c>
      <c r="J65" s="216">
        <v>1.07</v>
      </c>
      <c r="K65" s="219"/>
      <c r="L65" s="206"/>
      <c r="R65" s="110">
        <f t="shared" si="0"/>
        <v>1984</v>
      </c>
      <c r="S65" s="122">
        <f t="shared" si="7"/>
        <v>2.4900000000000002</v>
      </c>
      <c r="T65" s="111">
        <f>VLOOKUP(R65,'B4_VINTAGE-TAX'!$A$2:$C$100,3,FALSE)</f>
        <v>0</v>
      </c>
      <c r="U65" s="76">
        <v>1</v>
      </c>
      <c r="V65" s="126">
        <f t="shared" si="2"/>
        <v>0</v>
      </c>
      <c r="W65" s="118">
        <f t="shared" si="1"/>
        <v>35</v>
      </c>
      <c r="X65" s="76">
        <v>1</v>
      </c>
      <c r="Y65" s="111">
        <f ca="1">IF(W65&gt;15,100%,OFFSET('B5_FED-CA Tax Depr Rates'!$D$23,0,'B1-NBV NTV Detail'!W65-1))</f>
        <v>1</v>
      </c>
      <c r="Z65" s="126">
        <f t="shared" ca="1" si="3"/>
        <v>2.4900000000000002</v>
      </c>
      <c r="AA65" s="126">
        <f t="shared" ca="1" si="4"/>
        <v>2.4900000000000002</v>
      </c>
      <c r="AB65" s="111">
        <f ca="1">IF($W65&gt;22,100%,OFFSET('B5_FED-CA Tax Depr Rates'!$D$30,0,'B1-NBV NTV Detail'!$W65-1))</f>
        <v>1</v>
      </c>
      <c r="AC65" s="126">
        <f t="shared" ca="1" si="5"/>
        <v>2.4900000000000002</v>
      </c>
    </row>
    <row r="66" spans="1:29">
      <c r="A66" s="20" t="s">
        <v>93</v>
      </c>
      <c r="B66" s="24" t="s">
        <v>94</v>
      </c>
      <c r="C66" s="24" t="s">
        <v>97</v>
      </c>
      <c r="D66" s="24" t="s">
        <v>98</v>
      </c>
      <c r="E66" s="24" t="s">
        <v>96</v>
      </c>
      <c r="F66" s="213">
        <v>1985</v>
      </c>
      <c r="G66" s="215" t="s">
        <v>322</v>
      </c>
      <c r="H66" s="215">
        <v>0.44</v>
      </c>
      <c r="I66" s="215">
        <v>0.24</v>
      </c>
      <c r="J66" s="216">
        <v>0.2</v>
      </c>
      <c r="K66" s="219"/>
      <c r="L66" s="206"/>
      <c r="R66" s="110">
        <f t="shared" si="0"/>
        <v>1985</v>
      </c>
      <c r="S66" s="122">
        <f t="shared" si="7"/>
        <v>0.44</v>
      </c>
      <c r="T66" s="111">
        <f>VLOOKUP(R66,'B4_VINTAGE-TAX'!$A$2:$C$100,3,FALSE)</f>
        <v>0</v>
      </c>
      <c r="U66" s="76">
        <v>1</v>
      </c>
      <c r="V66" s="126">
        <f t="shared" si="2"/>
        <v>0</v>
      </c>
      <c r="W66" s="118">
        <f t="shared" si="1"/>
        <v>34</v>
      </c>
      <c r="X66" s="76">
        <v>1</v>
      </c>
      <c r="Y66" s="111">
        <f ca="1">IF(W66&gt;15,100%,OFFSET('B5_FED-CA Tax Depr Rates'!$D$23,0,'B1-NBV NTV Detail'!W66-1))</f>
        <v>1</v>
      </c>
      <c r="Z66" s="126">
        <f t="shared" ca="1" si="3"/>
        <v>0.44</v>
      </c>
      <c r="AA66" s="126">
        <f t="shared" ca="1" si="4"/>
        <v>0.44</v>
      </c>
      <c r="AB66" s="111">
        <f ca="1">IF($W66&gt;22,100%,OFFSET('B5_FED-CA Tax Depr Rates'!$D$30,0,'B1-NBV NTV Detail'!$W66-1))</f>
        <v>1</v>
      </c>
      <c r="AC66" s="126">
        <f t="shared" ca="1" si="5"/>
        <v>0.44</v>
      </c>
    </row>
    <row r="67" spans="1:29">
      <c r="A67" s="20" t="s">
        <v>93</v>
      </c>
      <c r="B67" s="24" t="s">
        <v>94</v>
      </c>
      <c r="C67" s="24" t="s">
        <v>97</v>
      </c>
      <c r="D67" s="24" t="s">
        <v>98</v>
      </c>
      <c r="E67" s="24" t="s">
        <v>96</v>
      </c>
      <c r="F67" s="213">
        <v>1986</v>
      </c>
      <c r="G67" s="215" t="s">
        <v>322</v>
      </c>
      <c r="H67" s="215">
        <v>1.54</v>
      </c>
      <c r="I67" s="215">
        <v>0.83</v>
      </c>
      <c r="J67" s="216">
        <v>0.71</v>
      </c>
      <c r="K67" s="219"/>
      <c r="L67" s="206"/>
      <c r="R67" s="110">
        <f t="shared" si="0"/>
        <v>1986</v>
      </c>
      <c r="S67" s="122">
        <f t="shared" si="7"/>
        <v>1.54</v>
      </c>
      <c r="T67" s="111">
        <f>VLOOKUP(R67,'B4_VINTAGE-TAX'!$A$2:$C$100,3,FALSE)</f>
        <v>0</v>
      </c>
      <c r="U67" s="76">
        <v>1</v>
      </c>
      <c r="V67" s="126">
        <f t="shared" si="2"/>
        <v>0</v>
      </c>
      <c r="W67" s="118">
        <f t="shared" si="1"/>
        <v>33</v>
      </c>
      <c r="X67" s="76">
        <v>1</v>
      </c>
      <c r="Y67" s="111">
        <f ca="1">IF(W67&gt;15,100%,OFFSET('B5_FED-CA Tax Depr Rates'!$D$23,0,'B1-NBV NTV Detail'!W67-1))</f>
        <v>1</v>
      </c>
      <c r="Z67" s="126">
        <f t="shared" ca="1" si="3"/>
        <v>1.54</v>
      </c>
      <c r="AA67" s="126">
        <f t="shared" ca="1" si="4"/>
        <v>1.54</v>
      </c>
      <c r="AB67" s="111">
        <f ca="1">IF($W67&gt;22,100%,OFFSET('B5_FED-CA Tax Depr Rates'!$D$30,0,'B1-NBV NTV Detail'!$W67-1))</f>
        <v>1</v>
      </c>
      <c r="AC67" s="126">
        <f t="shared" ca="1" si="5"/>
        <v>1.54</v>
      </c>
    </row>
    <row r="68" spans="1:29">
      <c r="A68" s="20" t="s">
        <v>93</v>
      </c>
      <c r="B68" s="24" t="s">
        <v>94</v>
      </c>
      <c r="C68" s="24" t="s">
        <v>97</v>
      </c>
      <c r="D68" s="24" t="s">
        <v>98</v>
      </c>
      <c r="E68" s="24" t="s">
        <v>96</v>
      </c>
      <c r="F68" s="213">
        <v>1987</v>
      </c>
      <c r="G68" s="215" t="s">
        <v>322</v>
      </c>
      <c r="H68" s="215">
        <v>0.43</v>
      </c>
      <c r="I68" s="215">
        <v>0.23</v>
      </c>
      <c r="J68" s="216">
        <v>0.2</v>
      </c>
      <c r="K68" s="219"/>
      <c r="L68" s="206"/>
      <c r="R68" s="110">
        <f t="shared" si="0"/>
        <v>1987</v>
      </c>
      <c r="S68" s="122">
        <f t="shared" si="7"/>
        <v>0.43</v>
      </c>
      <c r="T68" s="111">
        <f>VLOOKUP(R68,'B4_VINTAGE-TAX'!$A$2:$C$100,3,FALSE)</f>
        <v>0</v>
      </c>
      <c r="U68" s="76">
        <v>1</v>
      </c>
      <c r="V68" s="126">
        <f t="shared" si="2"/>
        <v>0</v>
      </c>
      <c r="W68" s="118">
        <f t="shared" si="1"/>
        <v>32</v>
      </c>
      <c r="X68" s="76">
        <v>1</v>
      </c>
      <c r="Y68" s="111">
        <f ca="1">IF(W68&gt;15,100%,OFFSET('B5_FED-CA Tax Depr Rates'!$D$23,0,'B1-NBV NTV Detail'!W68-1))</f>
        <v>1</v>
      </c>
      <c r="Z68" s="126">
        <f t="shared" ca="1" si="3"/>
        <v>0.43</v>
      </c>
      <c r="AA68" s="126">
        <f t="shared" ca="1" si="4"/>
        <v>0.43</v>
      </c>
      <c r="AB68" s="111">
        <f ca="1">IF($W68&gt;22,100%,OFFSET('B5_FED-CA Tax Depr Rates'!$D$30,0,'B1-NBV NTV Detail'!$W68-1))</f>
        <v>1</v>
      </c>
      <c r="AC68" s="126">
        <f t="shared" ca="1" si="5"/>
        <v>0.43</v>
      </c>
    </row>
    <row r="69" spans="1:29">
      <c r="A69" s="20" t="s">
        <v>93</v>
      </c>
      <c r="B69" s="24" t="s">
        <v>94</v>
      </c>
      <c r="C69" s="24" t="s">
        <v>97</v>
      </c>
      <c r="D69" s="24" t="s">
        <v>98</v>
      </c>
      <c r="E69" s="24" t="s">
        <v>96</v>
      </c>
      <c r="F69" s="213">
        <v>1988</v>
      </c>
      <c r="G69" s="215" t="s">
        <v>322</v>
      </c>
      <c r="H69" s="215">
        <v>0.95</v>
      </c>
      <c r="I69" s="215">
        <v>0.49</v>
      </c>
      <c r="J69" s="216">
        <v>0.46</v>
      </c>
      <c r="K69" s="219"/>
      <c r="L69" s="206"/>
      <c r="R69" s="110">
        <f t="shared" si="0"/>
        <v>1988</v>
      </c>
      <c r="S69" s="122">
        <f t="shared" si="7"/>
        <v>0.95</v>
      </c>
      <c r="T69" s="111">
        <f>VLOOKUP(R69,'B4_VINTAGE-TAX'!$A$2:$C$100,3,FALSE)</f>
        <v>0</v>
      </c>
      <c r="U69" s="76">
        <v>1</v>
      </c>
      <c r="V69" s="126">
        <f t="shared" si="2"/>
        <v>0</v>
      </c>
      <c r="W69" s="118">
        <f t="shared" si="1"/>
        <v>31</v>
      </c>
      <c r="X69" s="76">
        <v>1</v>
      </c>
      <c r="Y69" s="111">
        <f ca="1">IF(W69&gt;15,100%,OFFSET('B5_FED-CA Tax Depr Rates'!$D$23,0,'B1-NBV NTV Detail'!W69-1))</f>
        <v>1</v>
      </c>
      <c r="Z69" s="126">
        <f t="shared" ca="1" si="3"/>
        <v>0.95</v>
      </c>
      <c r="AA69" s="126">
        <f t="shared" ca="1" si="4"/>
        <v>0.95</v>
      </c>
      <c r="AB69" s="111">
        <f ca="1">IF($W69&gt;22,100%,OFFSET('B5_FED-CA Tax Depr Rates'!$D$30,0,'B1-NBV NTV Detail'!$W69-1))</f>
        <v>1</v>
      </c>
      <c r="AC69" s="126">
        <f t="shared" ca="1" si="5"/>
        <v>0.95</v>
      </c>
    </row>
    <row r="70" spans="1:29">
      <c r="A70" s="20" t="s">
        <v>93</v>
      </c>
      <c r="B70" s="24" t="s">
        <v>94</v>
      </c>
      <c r="C70" s="24" t="s">
        <v>97</v>
      </c>
      <c r="D70" s="24" t="s">
        <v>98</v>
      </c>
      <c r="E70" s="24" t="s">
        <v>96</v>
      </c>
      <c r="F70" s="213">
        <v>1989</v>
      </c>
      <c r="G70" s="215" t="s">
        <v>322</v>
      </c>
      <c r="H70" s="215">
        <v>0.17</v>
      </c>
      <c r="I70" s="215">
        <v>0.08</v>
      </c>
      <c r="J70" s="216">
        <v>0.09</v>
      </c>
      <c r="K70" s="219"/>
      <c r="L70" s="206"/>
      <c r="R70" s="110">
        <f t="shared" si="0"/>
        <v>1989</v>
      </c>
      <c r="S70" s="122">
        <f t="shared" si="7"/>
        <v>0.17</v>
      </c>
      <c r="T70" s="111">
        <f>VLOOKUP(R70,'B4_VINTAGE-TAX'!$A$2:$C$100,3,FALSE)</f>
        <v>0</v>
      </c>
      <c r="U70" s="76">
        <v>1</v>
      </c>
      <c r="V70" s="126">
        <f t="shared" si="2"/>
        <v>0</v>
      </c>
      <c r="W70" s="118">
        <f t="shared" si="1"/>
        <v>30</v>
      </c>
      <c r="X70" s="76">
        <v>1</v>
      </c>
      <c r="Y70" s="111">
        <f ca="1">IF(W70&gt;15,100%,OFFSET('B5_FED-CA Tax Depr Rates'!$D$23,0,'B1-NBV NTV Detail'!W70-1))</f>
        <v>1</v>
      </c>
      <c r="Z70" s="126">
        <f t="shared" ca="1" si="3"/>
        <v>0.17</v>
      </c>
      <c r="AA70" s="126">
        <f t="shared" ca="1" si="4"/>
        <v>0.17</v>
      </c>
      <c r="AB70" s="111">
        <f ca="1">IF($W70&gt;22,100%,OFFSET('B5_FED-CA Tax Depr Rates'!$D$30,0,'B1-NBV NTV Detail'!$W70-1))</f>
        <v>1</v>
      </c>
      <c r="AC70" s="126">
        <f t="shared" ca="1" si="5"/>
        <v>0.17</v>
      </c>
    </row>
    <row r="71" spans="1:29">
      <c r="A71" s="20" t="s">
        <v>93</v>
      </c>
      <c r="B71" s="24" t="s">
        <v>94</v>
      </c>
      <c r="C71" s="24" t="s">
        <v>97</v>
      </c>
      <c r="D71" s="24" t="s">
        <v>98</v>
      </c>
      <c r="E71" s="24" t="s">
        <v>96</v>
      </c>
      <c r="F71" s="213">
        <v>1990</v>
      </c>
      <c r="G71" s="215" t="s">
        <v>322</v>
      </c>
      <c r="H71" s="215">
        <v>0.53</v>
      </c>
      <c r="I71" s="215">
        <v>0.26</v>
      </c>
      <c r="J71" s="216">
        <v>0.27</v>
      </c>
      <c r="K71" s="219"/>
      <c r="L71" s="206"/>
      <c r="R71" s="110">
        <f t="shared" si="0"/>
        <v>1990</v>
      </c>
      <c r="S71" s="122">
        <f t="shared" si="7"/>
        <v>0.53</v>
      </c>
      <c r="T71" s="111">
        <f>VLOOKUP(R71,'B4_VINTAGE-TAX'!$A$2:$C$100,3,FALSE)</f>
        <v>0</v>
      </c>
      <c r="U71" s="76">
        <v>1</v>
      </c>
      <c r="V71" s="126">
        <f t="shared" si="2"/>
        <v>0</v>
      </c>
      <c r="W71" s="118">
        <f t="shared" si="1"/>
        <v>29</v>
      </c>
      <c r="X71" s="76">
        <v>1</v>
      </c>
      <c r="Y71" s="111">
        <f ca="1">IF(W71&gt;15,100%,OFFSET('B5_FED-CA Tax Depr Rates'!$D$23,0,'B1-NBV NTV Detail'!W71-1))</f>
        <v>1</v>
      </c>
      <c r="Z71" s="126">
        <f t="shared" ca="1" si="3"/>
        <v>0.53</v>
      </c>
      <c r="AA71" s="126">
        <f t="shared" ca="1" si="4"/>
        <v>0.53</v>
      </c>
      <c r="AB71" s="111">
        <f ca="1">IF($W71&gt;22,100%,OFFSET('B5_FED-CA Tax Depr Rates'!$D$30,0,'B1-NBV NTV Detail'!$W71-1))</f>
        <v>1</v>
      </c>
      <c r="AC71" s="126">
        <f t="shared" ca="1" si="5"/>
        <v>0.53</v>
      </c>
    </row>
    <row r="72" spans="1:29">
      <c r="A72" s="20" t="s">
        <v>93</v>
      </c>
      <c r="B72" s="24" t="s">
        <v>94</v>
      </c>
      <c r="C72" s="24" t="s">
        <v>97</v>
      </c>
      <c r="D72" s="24" t="s">
        <v>98</v>
      </c>
      <c r="E72" s="24" t="s">
        <v>96</v>
      </c>
      <c r="F72" s="213">
        <v>1991</v>
      </c>
      <c r="G72" s="215" t="s">
        <v>322</v>
      </c>
      <c r="H72" s="215">
        <v>0.1</v>
      </c>
      <c r="I72" s="215">
        <v>0.05</v>
      </c>
      <c r="J72" s="216">
        <v>0.05</v>
      </c>
      <c r="K72" s="219"/>
      <c r="L72" s="206"/>
      <c r="R72" s="110">
        <f t="shared" si="0"/>
        <v>1991</v>
      </c>
      <c r="S72" s="122">
        <f t="shared" si="7"/>
        <v>0.1</v>
      </c>
      <c r="T72" s="111">
        <f>VLOOKUP(R72,'B4_VINTAGE-TAX'!$A$2:$C$100,3,FALSE)</f>
        <v>0</v>
      </c>
      <c r="U72" s="76">
        <v>1</v>
      </c>
      <c r="V72" s="126">
        <f t="shared" si="2"/>
        <v>0</v>
      </c>
      <c r="W72" s="118">
        <f t="shared" si="1"/>
        <v>28</v>
      </c>
      <c r="X72" s="76">
        <v>1</v>
      </c>
      <c r="Y72" s="111">
        <f ca="1">IF(W72&gt;15,100%,OFFSET('B5_FED-CA Tax Depr Rates'!$D$23,0,'B1-NBV NTV Detail'!W72-1))</f>
        <v>1</v>
      </c>
      <c r="Z72" s="126">
        <f t="shared" ca="1" si="3"/>
        <v>0.1</v>
      </c>
      <c r="AA72" s="126">
        <f t="shared" ca="1" si="4"/>
        <v>0.1</v>
      </c>
      <c r="AB72" s="111">
        <f ca="1">IF($W72&gt;22,100%,OFFSET('B5_FED-CA Tax Depr Rates'!$D$30,0,'B1-NBV NTV Detail'!$W72-1))</f>
        <v>1</v>
      </c>
      <c r="AC72" s="126">
        <f t="shared" ca="1" si="5"/>
        <v>0.1</v>
      </c>
    </row>
    <row r="73" spans="1:29">
      <c r="A73" s="20" t="s">
        <v>93</v>
      </c>
      <c r="B73" s="24" t="s">
        <v>94</v>
      </c>
      <c r="C73" s="24" t="s">
        <v>97</v>
      </c>
      <c r="D73" s="24" t="s">
        <v>98</v>
      </c>
      <c r="E73" s="24" t="s">
        <v>96</v>
      </c>
      <c r="F73" s="213">
        <v>1992</v>
      </c>
      <c r="G73" s="215" t="s">
        <v>322</v>
      </c>
      <c r="H73" s="215">
        <v>0.03</v>
      </c>
      <c r="I73" s="215">
        <v>0.01</v>
      </c>
      <c r="J73" s="216">
        <v>0.02</v>
      </c>
      <c r="K73" s="219"/>
      <c r="L73" s="206"/>
      <c r="R73" s="110">
        <f t="shared" si="0"/>
        <v>1992</v>
      </c>
      <c r="S73" s="122">
        <f t="shared" si="7"/>
        <v>0.03</v>
      </c>
      <c r="T73" s="111">
        <f>VLOOKUP(R73,'B4_VINTAGE-TAX'!$A$2:$C$100,3,FALSE)</f>
        <v>0</v>
      </c>
      <c r="U73" s="76">
        <v>1</v>
      </c>
      <c r="V73" s="126">
        <f t="shared" si="2"/>
        <v>0</v>
      </c>
      <c r="W73" s="118">
        <f t="shared" si="1"/>
        <v>27</v>
      </c>
      <c r="X73" s="76">
        <v>1</v>
      </c>
      <c r="Y73" s="111">
        <f ca="1">IF(W73&gt;15,100%,OFFSET('B5_FED-CA Tax Depr Rates'!$D$23,0,'B1-NBV NTV Detail'!W73-1))</f>
        <v>1</v>
      </c>
      <c r="Z73" s="126">
        <f t="shared" ca="1" si="3"/>
        <v>0.03</v>
      </c>
      <c r="AA73" s="126">
        <f t="shared" ca="1" si="4"/>
        <v>0.03</v>
      </c>
      <c r="AB73" s="111">
        <f ca="1">IF($W73&gt;22,100%,OFFSET('B5_FED-CA Tax Depr Rates'!$D$30,0,'B1-NBV NTV Detail'!$W73-1))</f>
        <v>1</v>
      </c>
      <c r="AC73" s="126">
        <f t="shared" ca="1" si="5"/>
        <v>0.03</v>
      </c>
    </row>
    <row r="74" spans="1:29">
      <c r="A74" s="20" t="s">
        <v>93</v>
      </c>
      <c r="B74" s="24" t="s">
        <v>94</v>
      </c>
      <c r="C74" s="24" t="s">
        <v>97</v>
      </c>
      <c r="D74" s="24" t="s">
        <v>98</v>
      </c>
      <c r="E74" s="24" t="s">
        <v>96</v>
      </c>
      <c r="F74" s="213">
        <v>1993</v>
      </c>
      <c r="G74" s="215" t="s">
        <v>322</v>
      </c>
      <c r="H74" s="215">
        <v>0.6</v>
      </c>
      <c r="I74" s="215">
        <v>0.26</v>
      </c>
      <c r="J74" s="216">
        <v>0.34</v>
      </c>
      <c r="K74" s="219"/>
      <c r="L74" s="206"/>
      <c r="R74" s="110">
        <f t="shared" si="0"/>
        <v>1993</v>
      </c>
      <c r="S74" s="122">
        <f t="shared" si="7"/>
        <v>0.6</v>
      </c>
      <c r="T74" s="111">
        <f>VLOOKUP(R74,'B4_VINTAGE-TAX'!$A$2:$C$100,3,FALSE)</f>
        <v>0</v>
      </c>
      <c r="U74" s="76">
        <v>1</v>
      </c>
      <c r="V74" s="126">
        <f t="shared" si="2"/>
        <v>0</v>
      </c>
      <c r="W74" s="118">
        <f t="shared" si="1"/>
        <v>26</v>
      </c>
      <c r="X74" s="76">
        <v>1</v>
      </c>
      <c r="Y74" s="111">
        <f ca="1">IF(W74&gt;15,100%,OFFSET('B5_FED-CA Tax Depr Rates'!$D$23,0,'B1-NBV NTV Detail'!W74-1))</f>
        <v>1</v>
      </c>
      <c r="Z74" s="126">
        <f t="shared" ca="1" si="3"/>
        <v>0.6</v>
      </c>
      <c r="AA74" s="126">
        <f t="shared" ca="1" si="4"/>
        <v>0.6</v>
      </c>
      <c r="AB74" s="111">
        <f ca="1">IF($W74&gt;22,100%,OFFSET('B5_FED-CA Tax Depr Rates'!$D$30,0,'B1-NBV NTV Detail'!$W74-1))</f>
        <v>1</v>
      </c>
      <c r="AC74" s="126">
        <f t="shared" ca="1" si="5"/>
        <v>0.6</v>
      </c>
    </row>
    <row r="75" spans="1:29">
      <c r="A75" s="20" t="s">
        <v>93</v>
      </c>
      <c r="B75" s="24" t="s">
        <v>94</v>
      </c>
      <c r="C75" s="24" t="s">
        <v>97</v>
      </c>
      <c r="D75" s="24" t="s">
        <v>98</v>
      </c>
      <c r="E75" s="24" t="s">
        <v>96</v>
      </c>
      <c r="F75" s="213">
        <v>1994</v>
      </c>
      <c r="G75" s="215" t="s">
        <v>322</v>
      </c>
      <c r="H75" s="215">
        <v>0.2</v>
      </c>
      <c r="I75" s="215">
        <v>0.08</v>
      </c>
      <c r="J75" s="216">
        <v>0.12</v>
      </c>
      <c r="K75" s="219"/>
      <c r="L75" s="206"/>
      <c r="R75" s="110">
        <f t="shared" si="0"/>
        <v>1994</v>
      </c>
      <c r="S75" s="122">
        <f t="shared" si="7"/>
        <v>0.2</v>
      </c>
      <c r="T75" s="111">
        <f>VLOOKUP(R75,'B4_VINTAGE-TAX'!$A$2:$C$100,3,FALSE)</f>
        <v>0</v>
      </c>
      <c r="U75" s="76">
        <v>1</v>
      </c>
      <c r="V75" s="126">
        <f t="shared" si="2"/>
        <v>0</v>
      </c>
      <c r="W75" s="118">
        <f t="shared" si="1"/>
        <v>25</v>
      </c>
      <c r="X75" s="76">
        <v>1</v>
      </c>
      <c r="Y75" s="111">
        <f ca="1">IF(W75&gt;15,100%,OFFSET('B5_FED-CA Tax Depr Rates'!$D$23,0,'B1-NBV NTV Detail'!W75-1))</f>
        <v>1</v>
      </c>
      <c r="Z75" s="126">
        <f t="shared" ca="1" si="3"/>
        <v>0.2</v>
      </c>
      <c r="AA75" s="126">
        <f t="shared" ca="1" si="4"/>
        <v>0.2</v>
      </c>
      <c r="AB75" s="111">
        <f ca="1">IF($W75&gt;22,100%,OFFSET('B5_FED-CA Tax Depr Rates'!$D$30,0,'B1-NBV NTV Detail'!$W75-1))</f>
        <v>1</v>
      </c>
      <c r="AC75" s="126">
        <f t="shared" ca="1" si="5"/>
        <v>0.2</v>
      </c>
    </row>
    <row r="76" spans="1:29">
      <c r="A76" s="20" t="s">
        <v>93</v>
      </c>
      <c r="B76" s="24" t="s">
        <v>94</v>
      </c>
      <c r="C76" s="24" t="s">
        <v>97</v>
      </c>
      <c r="D76" s="24" t="s">
        <v>98</v>
      </c>
      <c r="E76" s="24" t="s">
        <v>96</v>
      </c>
      <c r="F76" s="213">
        <v>1996</v>
      </c>
      <c r="G76" s="215" t="s">
        <v>322</v>
      </c>
      <c r="H76" s="215">
        <v>0</v>
      </c>
      <c r="I76" s="215" t="s">
        <v>322</v>
      </c>
      <c r="J76" s="216" t="s">
        <v>322</v>
      </c>
      <c r="K76" s="219"/>
      <c r="L76" s="206"/>
      <c r="R76" s="110">
        <f t="shared" ref="R76:R139" si="8">(F76)*1</f>
        <v>1996</v>
      </c>
      <c r="S76" s="122">
        <f t="shared" si="7"/>
        <v>0</v>
      </c>
      <c r="T76" s="111">
        <f>VLOOKUP(R76,'B4_VINTAGE-TAX'!$A$2:$C$100,3,FALSE)</f>
        <v>0</v>
      </c>
      <c r="U76" s="76">
        <v>1</v>
      </c>
      <c r="V76" s="126">
        <f t="shared" si="2"/>
        <v>0</v>
      </c>
      <c r="W76" s="118">
        <f t="shared" ref="W76:W139" si="9">2018-R76+1</f>
        <v>23</v>
      </c>
      <c r="X76" s="76">
        <v>1</v>
      </c>
      <c r="Y76" s="111">
        <f ca="1">IF(W76&gt;15,100%,OFFSET('B5_FED-CA Tax Depr Rates'!$D$23,0,'B1-NBV NTV Detail'!W76-1))</f>
        <v>1</v>
      </c>
      <c r="Z76" s="126">
        <f t="shared" ca="1" si="3"/>
        <v>0</v>
      </c>
      <c r="AA76" s="126">
        <f t="shared" ca="1" si="4"/>
        <v>0</v>
      </c>
      <c r="AB76" s="111">
        <f ca="1">IF($W76&gt;22,100%,OFFSET('B5_FED-CA Tax Depr Rates'!$D$30,0,'B1-NBV NTV Detail'!$W76-1))</f>
        <v>1</v>
      </c>
      <c r="AC76" s="126">
        <f t="shared" ca="1" si="5"/>
        <v>0</v>
      </c>
    </row>
    <row r="77" spans="1:29">
      <c r="A77" s="20" t="s">
        <v>93</v>
      </c>
      <c r="B77" s="24" t="s">
        <v>94</v>
      </c>
      <c r="C77" s="24" t="s">
        <v>97</v>
      </c>
      <c r="D77" s="24" t="s">
        <v>98</v>
      </c>
      <c r="E77" s="24" t="s">
        <v>96</v>
      </c>
      <c r="F77" s="213">
        <v>1998</v>
      </c>
      <c r="G77" s="215" t="s">
        <v>322</v>
      </c>
      <c r="H77" s="215">
        <v>0</v>
      </c>
      <c r="I77" s="215" t="s">
        <v>322</v>
      </c>
      <c r="J77" s="216" t="s">
        <v>322</v>
      </c>
      <c r="K77" s="219"/>
      <c r="L77" s="206"/>
      <c r="R77" s="110">
        <f t="shared" si="8"/>
        <v>1998</v>
      </c>
      <c r="S77" s="122">
        <f t="shared" si="7"/>
        <v>0</v>
      </c>
      <c r="T77" s="111">
        <f>VLOOKUP(R77,'B4_VINTAGE-TAX'!$A$2:$C$100,3,FALSE)</f>
        <v>0</v>
      </c>
      <c r="U77" s="76">
        <v>1</v>
      </c>
      <c r="V77" s="126">
        <f t="shared" ref="V77:V140" si="10">S77*T77</f>
        <v>0</v>
      </c>
      <c r="W77" s="118">
        <f t="shared" si="9"/>
        <v>21</v>
      </c>
      <c r="X77" s="76">
        <v>1</v>
      </c>
      <c r="Y77" s="111">
        <f ca="1">IF(W77&gt;15,100%,OFFSET('B5_FED-CA Tax Depr Rates'!$D$23,0,'B1-NBV NTV Detail'!W77-1))</f>
        <v>1</v>
      </c>
      <c r="Z77" s="126">
        <f t="shared" ref="Z77:Z140" ca="1" si="11">(S77-V77)*Y77</f>
        <v>0</v>
      </c>
      <c r="AA77" s="126">
        <f t="shared" ref="AA77:AA140" ca="1" si="12">V77+Z77</f>
        <v>0</v>
      </c>
      <c r="AB77" s="111">
        <f ca="1">IF($W77&gt;22,100%,OFFSET('B5_FED-CA Tax Depr Rates'!$D$30,0,'B1-NBV NTV Detail'!$W77-1))</f>
        <v>0.99213184116815234</v>
      </c>
      <c r="AC77" s="126">
        <f t="shared" ref="AC77:AC140" ca="1" si="13">AB77*S77</f>
        <v>0</v>
      </c>
    </row>
    <row r="78" spans="1:29">
      <c r="A78" s="20" t="s">
        <v>93</v>
      </c>
      <c r="B78" s="24" t="s">
        <v>94</v>
      </c>
      <c r="C78" s="24" t="s">
        <v>97</v>
      </c>
      <c r="D78" s="24" t="s">
        <v>98</v>
      </c>
      <c r="E78" s="24" t="s">
        <v>96</v>
      </c>
      <c r="F78" s="213">
        <v>1999</v>
      </c>
      <c r="G78" s="215" t="s">
        <v>322</v>
      </c>
      <c r="H78" s="215">
        <v>0</v>
      </c>
      <c r="I78" s="215" t="s">
        <v>322</v>
      </c>
      <c r="J78" s="216" t="s">
        <v>322</v>
      </c>
      <c r="K78" s="219"/>
      <c r="L78" s="206"/>
      <c r="R78" s="110">
        <f t="shared" si="8"/>
        <v>1999</v>
      </c>
      <c r="S78" s="122">
        <f t="shared" si="7"/>
        <v>0</v>
      </c>
      <c r="T78" s="111">
        <f>VLOOKUP(R78,'B4_VINTAGE-TAX'!$A$2:$C$100,3,FALSE)</f>
        <v>0</v>
      </c>
      <c r="U78" s="76">
        <v>1</v>
      </c>
      <c r="V78" s="126">
        <f t="shared" si="10"/>
        <v>0</v>
      </c>
      <c r="W78" s="118">
        <f t="shared" si="9"/>
        <v>20</v>
      </c>
      <c r="X78" s="76">
        <v>1</v>
      </c>
      <c r="Y78" s="111">
        <f ca="1">IF(W78&gt;15,100%,OFFSET('B5_FED-CA Tax Depr Rates'!$D$23,0,'B1-NBV NTV Detail'!W78-1))</f>
        <v>1</v>
      </c>
      <c r="Z78" s="126">
        <f t="shared" ca="1" si="11"/>
        <v>0</v>
      </c>
      <c r="AA78" s="126">
        <f t="shared" ca="1" si="12"/>
        <v>0</v>
      </c>
      <c r="AB78" s="111">
        <f ca="1">IF($W78&gt;22,100%,OFFSET('B5_FED-CA Tax Depr Rates'!$D$30,0,'B1-NBV NTV Detail'!$W78-1))</f>
        <v>0.98229487211555422</v>
      </c>
      <c r="AC78" s="126">
        <f t="shared" ca="1" si="13"/>
        <v>0</v>
      </c>
    </row>
    <row r="79" spans="1:29">
      <c r="A79" s="20" t="s">
        <v>93</v>
      </c>
      <c r="B79" s="24" t="s">
        <v>94</v>
      </c>
      <c r="C79" s="24" t="s">
        <v>97</v>
      </c>
      <c r="D79" s="24" t="s">
        <v>98</v>
      </c>
      <c r="E79" s="24" t="s">
        <v>96</v>
      </c>
      <c r="F79" s="213">
        <v>2002</v>
      </c>
      <c r="G79" s="215" t="s">
        <v>322</v>
      </c>
      <c r="H79" s="215">
        <v>0</v>
      </c>
      <c r="I79" s="215" t="s">
        <v>322</v>
      </c>
      <c r="J79" s="216" t="s">
        <v>322</v>
      </c>
      <c r="K79" s="219"/>
      <c r="L79" s="206"/>
      <c r="R79" s="110">
        <f t="shared" si="8"/>
        <v>2002</v>
      </c>
      <c r="S79" s="122">
        <f t="shared" si="7"/>
        <v>0</v>
      </c>
      <c r="T79" s="111">
        <f>VLOOKUP(R79,'B4_VINTAGE-TAX'!$A$2:$C$100,3,FALSE)</f>
        <v>0.3</v>
      </c>
      <c r="U79" s="76">
        <v>1</v>
      </c>
      <c r="V79" s="126">
        <f t="shared" si="10"/>
        <v>0</v>
      </c>
      <c r="W79" s="118">
        <f t="shared" si="9"/>
        <v>17</v>
      </c>
      <c r="X79" s="76">
        <v>1</v>
      </c>
      <c r="Y79" s="111">
        <f ca="1">IF(W79&gt;15,100%,OFFSET('B5_FED-CA Tax Depr Rates'!$D$23,0,'B1-NBV NTV Detail'!W79-1))</f>
        <v>1</v>
      </c>
      <c r="Z79" s="126">
        <f t="shared" ca="1" si="11"/>
        <v>0</v>
      </c>
      <c r="AA79" s="126">
        <f t="shared" ca="1" si="12"/>
        <v>0</v>
      </c>
      <c r="AB79" s="111">
        <f ca="1">IF($W79&gt;22,100%,OFFSET('B5_FED-CA Tax Depr Rates'!$D$30,0,'B1-NBV NTV Detail'!$W79-1))</f>
        <v>0.92917495565937902</v>
      </c>
      <c r="AC79" s="126">
        <f t="shared" ca="1" si="13"/>
        <v>0</v>
      </c>
    </row>
    <row r="80" spans="1:29">
      <c r="A80" s="20" t="s">
        <v>93</v>
      </c>
      <c r="B80" s="24" t="s">
        <v>94</v>
      </c>
      <c r="C80" s="24" t="s">
        <v>97</v>
      </c>
      <c r="D80" s="24" t="s">
        <v>98</v>
      </c>
      <c r="E80" s="24" t="s">
        <v>96</v>
      </c>
      <c r="F80" s="213">
        <v>2005</v>
      </c>
      <c r="G80" s="215" t="s">
        <v>322</v>
      </c>
      <c r="H80" s="215">
        <v>0</v>
      </c>
      <c r="I80" s="215" t="s">
        <v>322</v>
      </c>
      <c r="J80" s="216" t="s">
        <v>322</v>
      </c>
      <c r="K80" s="219"/>
      <c r="L80" s="206"/>
      <c r="R80" s="110">
        <f t="shared" si="8"/>
        <v>2005</v>
      </c>
      <c r="S80" s="122">
        <f t="shared" si="7"/>
        <v>0</v>
      </c>
      <c r="T80" s="111">
        <f>VLOOKUP(R80,'B4_VINTAGE-TAX'!$A$2:$C$100,3,FALSE)</f>
        <v>0</v>
      </c>
      <c r="U80" s="76">
        <v>1</v>
      </c>
      <c r="V80" s="126">
        <f t="shared" si="10"/>
        <v>0</v>
      </c>
      <c r="W80" s="118">
        <f t="shared" si="9"/>
        <v>14</v>
      </c>
      <c r="X80" s="76">
        <v>1</v>
      </c>
      <c r="Y80" s="111">
        <f ca="1">IF(W80&gt;15,100%,OFFSET('B5_FED-CA Tax Depr Rates'!$D$23,0,'B1-NBV NTV Detail'!W80-1))</f>
        <v>0.91140000000000021</v>
      </c>
      <c r="Z80" s="126">
        <f t="shared" ca="1" si="11"/>
        <v>0</v>
      </c>
      <c r="AA80" s="126">
        <f t="shared" ca="1" si="12"/>
        <v>0</v>
      </c>
      <c r="AB80" s="111">
        <f ca="1">IF($W80&gt;22,100%,OFFSET('B5_FED-CA Tax Depr Rates'!$D$30,0,'B1-NBV NTV Detail'!$W80-1))</f>
        <v>0.84063504344577311</v>
      </c>
      <c r="AC80" s="126">
        <f t="shared" ca="1" si="13"/>
        <v>0</v>
      </c>
    </row>
    <row r="81" spans="1:29">
      <c r="A81" s="20" t="s">
        <v>93</v>
      </c>
      <c r="B81" s="24" t="s">
        <v>94</v>
      </c>
      <c r="C81" s="24" t="s">
        <v>97</v>
      </c>
      <c r="D81" s="24" t="s">
        <v>98</v>
      </c>
      <c r="E81" s="24" t="s">
        <v>96</v>
      </c>
      <c r="F81" s="213">
        <v>2006</v>
      </c>
      <c r="G81" s="215" t="s">
        <v>322</v>
      </c>
      <c r="H81" s="215">
        <v>3.06</v>
      </c>
      <c r="I81" s="215">
        <v>0.7</v>
      </c>
      <c r="J81" s="216">
        <v>2.36</v>
      </c>
      <c r="K81" s="219"/>
      <c r="L81" s="206"/>
      <c r="R81" s="110">
        <f t="shared" si="8"/>
        <v>2006</v>
      </c>
      <c r="S81" s="122">
        <f t="shared" si="7"/>
        <v>3.06</v>
      </c>
      <c r="T81" s="111">
        <f>VLOOKUP(R81,'B4_VINTAGE-TAX'!$A$2:$C$100,3,FALSE)</f>
        <v>0</v>
      </c>
      <c r="U81" s="76">
        <v>1</v>
      </c>
      <c r="V81" s="126">
        <f t="shared" si="10"/>
        <v>0</v>
      </c>
      <c r="W81" s="118">
        <f t="shared" si="9"/>
        <v>13</v>
      </c>
      <c r="X81" s="76">
        <v>1</v>
      </c>
      <c r="Y81" s="111">
        <f ca="1">IF(W81&gt;15,100%,OFFSET('B5_FED-CA Tax Depr Rates'!$D$23,0,'B1-NBV NTV Detail'!W81-1))</f>
        <v>0.85240000000000016</v>
      </c>
      <c r="Z81" s="126">
        <f t="shared" ca="1" si="11"/>
        <v>2.6083440000000007</v>
      </c>
      <c r="AA81" s="126">
        <f t="shared" ca="1" si="12"/>
        <v>2.6083440000000007</v>
      </c>
      <c r="AB81" s="111">
        <f ca="1">IF($W81&gt;22,100%,OFFSET('B5_FED-CA Tax Depr Rates'!$D$30,0,'B1-NBV NTV Detail'!$W81-1))</f>
        <v>0.80325314005651005</v>
      </c>
      <c r="AC81" s="126">
        <f t="shared" ca="1" si="13"/>
        <v>2.4579546085729209</v>
      </c>
    </row>
    <row r="82" spans="1:29">
      <c r="A82" s="20" t="s">
        <v>93</v>
      </c>
      <c r="B82" s="24" t="s">
        <v>94</v>
      </c>
      <c r="C82" s="24" t="s">
        <v>97</v>
      </c>
      <c r="D82" s="24" t="s">
        <v>98</v>
      </c>
      <c r="E82" s="24" t="s">
        <v>96</v>
      </c>
      <c r="F82" s="213">
        <v>2008</v>
      </c>
      <c r="G82" s="215" t="s">
        <v>322</v>
      </c>
      <c r="H82" s="215">
        <v>0.44</v>
      </c>
      <c r="I82" s="215">
        <v>0.09</v>
      </c>
      <c r="J82" s="216">
        <v>0.35</v>
      </c>
      <c r="K82" s="219"/>
      <c r="L82" s="206"/>
      <c r="R82" s="110">
        <f t="shared" si="8"/>
        <v>2008</v>
      </c>
      <c r="S82" s="122">
        <f t="shared" si="7"/>
        <v>0.44</v>
      </c>
      <c r="T82" s="111">
        <f>VLOOKUP(R82,'B4_VINTAGE-TAX'!$A$2:$C$100,3,FALSE)</f>
        <v>0.5</v>
      </c>
      <c r="U82" s="76">
        <v>1</v>
      </c>
      <c r="V82" s="126">
        <f t="shared" si="10"/>
        <v>0.22</v>
      </c>
      <c r="W82" s="118">
        <f t="shared" si="9"/>
        <v>11</v>
      </c>
      <c r="X82" s="76">
        <v>1</v>
      </c>
      <c r="Y82" s="111">
        <f ca="1">IF(W82&gt;15,100%,OFFSET('B5_FED-CA Tax Depr Rates'!$D$23,0,'B1-NBV NTV Detail'!W82-1))</f>
        <v>0.73430000000000006</v>
      </c>
      <c r="Z82" s="126">
        <f t="shared" ca="1" si="11"/>
        <v>0.16154600000000002</v>
      </c>
      <c r="AA82" s="126">
        <f t="shared" ca="1" si="12"/>
        <v>0.38154600000000005</v>
      </c>
      <c r="AB82" s="111">
        <f ca="1">IF($W82&gt;22,100%,OFFSET('B5_FED-CA Tax Depr Rates'!$D$30,0,'B1-NBV NTV Detail'!$W82-1))</f>
        <v>0.71667614798826351</v>
      </c>
      <c r="AC82" s="126">
        <f t="shared" ca="1" si="13"/>
        <v>0.31533750511483594</v>
      </c>
    </row>
    <row r="83" spans="1:29">
      <c r="A83" s="20" t="s">
        <v>93</v>
      </c>
      <c r="B83" s="24" t="s">
        <v>94</v>
      </c>
      <c r="C83" s="24" t="s">
        <v>97</v>
      </c>
      <c r="D83" s="24" t="s">
        <v>98</v>
      </c>
      <c r="E83" s="24" t="s">
        <v>96</v>
      </c>
      <c r="F83" s="213">
        <v>2009</v>
      </c>
      <c r="G83" s="215" t="s">
        <v>322</v>
      </c>
      <c r="H83" s="215">
        <v>0.46</v>
      </c>
      <c r="I83" s="215">
        <v>0.08</v>
      </c>
      <c r="J83" s="216">
        <v>0.38</v>
      </c>
      <c r="K83" s="219"/>
      <c r="L83" s="206"/>
      <c r="R83" s="110">
        <f t="shared" si="8"/>
        <v>2009</v>
      </c>
      <c r="S83" s="122">
        <f t="shared" si="7"/>
        <v>0.46</v>
      </c>
      <c r="T83" s="111">
        <f>VLOOKUP(R83,'B4_VINTAGE-TAX'!$A$2:$C$100,3,FALSE)</f>
        <v>0.5</v>
      </c>
      <c r="U83" s="76">
        <v>1</v>
      </c>
      <c r="V83" s="126">
        <f t="shared" si="10"/>
        <v>0.23</v>
      </c>
      <c r="W83" s="118">
        <f t="shared" si="9"/>
        <v>10</v>
      </c>
      <c r="X83" s="76">
        <v>1</v>
      </c>
      <c r="Y83" s="111">
        <f ca="1">IF(W83&gt;15,100%,OFFSET('B5_FED-CA Tax Depr Rates'!$D$23,0,'B1-NBV NTV Detail'!W83-1))</f>
        <v>0.67520000000000002</v>
      </c>
      <c r="Z83" s="126">
        <f t="shared" ca="1" si="11"/>
        <v>0.15529600000000002</v>
      </c>
      <c r="AA83" s="126">
        <f t="shared" ca="1" si="12"/>
        <v>0.38529600000000003</v>
      </c>
      <c r="AB83" s="111">
        <f ca="1">IF($W83&gt;22,100%,OFFSET('B5_FED-CA Tax Depr Rates'!$D$30,0,'B1-NBV NTV Detail'!$W83-1))</f>
        <v>0.66749929349637782</v>
      </c>
      <c r="AC83" s="126">
        <f t="shared" ca="1" si="13"/>
        <v>0.3070496750083338</v>
      </c>
    </row>
    <row r="84" spans="1:29">
      <c r="A84" s="20" t="s">
        <v>93</v>
      </c>
      <c r="B84" s="24" t="s">
        <v>94</v>
      </c>
      <c r="C84" s="24" t="s">
        <v>97</v>
      </c>
      <c r="D84" s="24" t="s">
        <v>98</v>
      </c>
      <c r="E84" s="24" t="s">
        <v>96</v>
      </c>
      <c r="F84" s="213">
        <v>2010</v>
      </c>
      <c r="G84" s="215">
        <v>19</v>
      </c>
      <c r="H84" s="215">
        <v>0.4</v>
      </c>
      <c r="I84" s="215">
        <v>0.06</v>
      </c>
      <c r="J84" s="216">
        <v>0.34</v>
      </c>
      <c r="K84" s="219"/>
      <c r="L84" s="206"/>
      <c r="R84" s="110">
        <f t="shared" si="8"/>
        <v>2010</v>
      </c>
      <c r="S84" s="122">
        <f t="shared" ref="S84:S147" si="14">H84</f>
        <v>0.4</v>
      </c>
      <c r="T84" s="111">
        <f>VLOOKUP(R84,'B4_VINTAGE-TAX'!$A$2:$C$100,3,FALSE)</f>
        <v>0.5</v>
      </c>
      <c r="U84" s="76">
        <v>1</v>
      </c>
      <c r="V84" s="126">
        <f t="shared" si="10"/>
        <v>0.2</v>
      </c>
      <c r="W84" s="118">
        <f t="shared" si="9"/>
        <v>9</v>
      </c>
      <c r="X84" s="76">
        <v>1</v>
      </c>
      <c r="Y84" s="111">
        <f ca="1">IF(W84&gt;15,100%,OFFSET('B5_FED-CA Tax Depr Rates'!$D$23,0,'B1-NBV NTV Detail'!W84-1))</f>
        <v>0.61620000000000008</v>
      </c>
      <c r="Z84" s="126">
        <f t="shared" ca="1" si="11"/>
        <v>0.12324000000000002</v>
      </c>
      <c r="AA84" s="126">
        <f t="shared" ca="1" si="12"/>
        <v>0.32324000000000003</v>
      </c>
      <c r="AB84" s="111">
        <f ca="1">IF($W84&gt;22,100%,OFFSET('B5_FED-CA Tax Depr Rates'!$D$30,0,'B1-NBV NTV Detail'!$W84-1))</f>
        <v>0.61435779807049151</v>
      </c>
      <c r="AC84" s="126">
        <f t="shared" ca="1" si="13"/>
        <v>0.24574311922819661</v>
      </c>
    </row>
    <row r="85" spans="1:29">
      <c r="A85" s="20" t="s">
        <v>93</v>
      </c>
      <c r="B85" s="24" t="s">
        <v>94</v>
      </c>
      <c r="C85" s="24" t="s">
        <v>97</v>
      </c>
      <c r="D85" s="24" t="s">
        <v>89</v>
      </c>
      <c r="E85" s="24" t="s">
        <v>96</v>
      </c>
      <c r="F85" s="213">
        <v>1962</v>
      </c>
      <c r="G85" s="215">
        <v>102</v>
      </c>
      <c r="H85" s="215">
        <v>829.72</v>
      </c>
      <c r="I85" s="215">
        <v>709.73</v>
      </c>
      <c r="J85" s="216">
        <v>119.99</v>
      </c>
      <c r="K85" s="219"/>
      <c r="L85" s="206"/>
      <c r="R85" s="110">
        <f t="shared" si="8"/>
        <v>1962</v>
      </c>
      <c r="S85" s="122">
        <f t="shared" si="14"/>
        <v>829.72</v>
      </c>
      <c r="T85" s="111">
        <f>VLOOKUP(R85,'B4_VINTAGE-TAX'!$A$2:$C$100,3,FALSE)</f>
        <v>0</v>
      </c>
      <c r="U85" s="76">
        <v>1</v>
      </c>
      <c r="V85" s="126">
        <f t="shared" si="10"/>
        <v>0</v>
      </c>
      <c r="W85" s="118">
        <f t="shared" si="9"/>
        <v>57</v>
      </c>
      <c r="X85" s="76">
        <v>1</v>
      </c>
      <c r="Y85" s="111">
        <f ca="1">IF(W85&gt;15,100%,OFFSET('B5_FED-CA Tax Depr Rates'!$D$23,0,'B1-NBV NTV Detail'!W85-1))</f>
        <v>1</v>
      </c>
      <c r="Z85" s="126">
        <f t="shared" ca="1" si="11"/>
        <v>829.72</v>
      </c>
      <c r="AA85" s="126">
        <f t="shared" ca="1" si="12"/>
        <v>829.72</v>
      </c>
      <c r="AB85" s="111">
        <f ca="1">IF($W85&gt;22,100%,OFFSET('B5_FED-CA Tax Depr Rates'!$D$30,0,'B1-NBV NTV Detail'!$W85-1))</f>
        <v>1</v>
      </c>
      <c r="AC85" s="126">
        <f t="shared" ca="1" si="13"/>
        <v>829.72</v>
      </c>
    </row>
    <row r="86" spans="1:29">
      <c r="A86" s="20" t="s">
        <v>93</v>
      </c>
      <c r="B86" s="24" t="s">
        <v>94</v>
      </c>
      <c r="C86" s="24" t="s">
        <v>97</v>
      </c>
      <c r="D86" s="24" t="s">
        <v>89</v>
      </c>
      <c r="E86" s="24" t="s">
        <v>96</v>
      </c>
      <c r="F86" s="213">
        <v>1967</v>
      </c>
      <c r="G86" s="215" t="s">
        <v>322</v>
      </c>
      <c r="H86" s="215">
        <v>7.99</v>
      </c>
      <c r="I86" s="215">
        <v>6.36</v>
      </c>
      <c r="J86" s="216">
        <v>1.63</v>
      </c>
      <c r="K86" s="219"/>
      <c r="L86" s="206"/>
      <c r="R86" s="110">
        <f t="shared" si="8"/>
        <v>1967</v>
      </c>
      <c r="S86" s="122">
        <f t="shared" si="14"/>
        <v>7.99</v>
      </c>
      <c r="T86" s="111">
        <f>VLOOKUP(R86,'B4_VINTAGE-TAX'!$A$2:$C$100,3,FALSE)</f>
        <v>0</v>
      </c>
      <c r="U86" s="76">
        <v>1</v>
      </c>
      <c r="V86" s="126">
        <f t="shared" si="10"/>
        <v>0</v>
      </c>
      <c r="W86" s="118">
        <f t="shared" si="9"/>
        <v>52</v>
      </c>
      <c r="X86" s="76">
        <v>1</v>
      </c>
      <c r="Y86" s="111">
        <f ca="1">IF(W86&gt;15,100%,OFFSET('B5_FED-CA Tax Depr Rates'!$D$23,0,'B1-NBV NTV Detail'!W86-1))</f>
        <v>1</v>
      </c>
      <c r="Z86" s="126">
        <f t="shared" ca="1" si="11"/>
        <v>7.99</v>
      </c>
      <c r="AA86" s="126">
        <f t="shared" ca="1" si="12"/>
        <v>7.99</v>
      </c>
      <c r="AB86" s="111">
        <f ca="1">IF($W86&gt;22,100%,OFFSET('B5_FED-CA Tax Depr Rates'!$D$30,0,'B1-NBV NTV Detail'!$W86-1))</f>
        <v>1</v>
      </c>
      <c r="AC86" s="126">
        <f t="shared" ca="1" si="13"/>
        <v>7.99</v>
      </c>
    </row>
    <row r="87" spans="1:29">
      <c r="A87" s="20" t="s">
        <v>93</v>
      </c>
      <c r="B87" s="24" t="s">
        <v>94</v>
      </c>
      <c r="C87" s="24" t="s">
        <v>97</v>
      </c>
      <c r="D87" s="24" t="s">
        <v>89</v>
      </c>
      <c r="E87" s="24" t="s">
        <v>96</v>
      </c>
      <c r="F87" s="213">
        <v>1969</v>
      </c>
      <c r="G87" s="215">
        <v>3</v>
      </c>
      <c r="H87" s="215">
        <v>26.38</v>
      </c>
      <c r="I87" s="215">
        <v>20.329999999999998</v>
      </c>
      <c r="J87" s="216">
        <v>6.05</v>
      </c>
      <c r="K87" s="219"/>
      <c r="L87" s="206"/>
      <c r="R87" s="110">
        <f t="shared" si="8"/>
        <v>1969</v>
      </c>
      <c r="S87" s="122">
        <f t="shared" si="14"/>
        <v>26.38</v>
      </c>
      <c r="T87" s="111">
        <f>VLOOKUP(R87,'B4_VINTAGE-TAX'!$A$2:$C$100,3,FALSE)</f>
        <v>0</v>
      </c>
      <c r="U87" s="76">
        <v>1</v>
      </c>
      <c r="V87" s="126">
        <f t="shared" si="10"/>
        <v>0</v>
      </c>
      <c r="W87" s="118">
        <f t="shared" si="9"/>
        <v>50</v>
      </c>
      <c r="X87" s="76">
        <v>1</v>
      </c>
      <c r="Y87" s="111">
        <f ca="1">IF(W87&gt;15,100%,OFFSET('B5_FED-CA Tax Depr Rates'!$D$23,0,'B1-NBV NTV Detail'!W87-1))</f>
        <v>1</v>
      </c>
      <c r="Z87" s="126">
        <f t="shared" ca="1" si="11"/>
        <v>26.38</v>
      </c>
      <c r="AA87" s="126">
        <f t="shared" ca="1" si="12"/>
        <v>26.38</v>
      </c>
      <c r="AB87" s="111">
        <f ca="1">IF($W87&gt;22,100%,OFFSET('B5_FED-CA Tax Depr Rates'!$D$30,0,'B1-NBV NTV Detail'!$W87-1))</f>
        <v>1</v>
      </c>
      <c r="AC87" s="126">
        <f t="shared" ca="1" si="13"/>
        <v>26.38</v>
      </c>
    </row>
    <row r="88" spans="1:29">
      <c r="A88" s="20" t="s">
        <v>93</v>
      </c>
      <c r="B88" s="24" t="s">
        <v>94</v>
      </c>
      <c r="C88" s="24" t="s">
        <v>97</v>
      </c>
      <c r="D88" s="24" t="s">
        <v>89</v>
      </c>
      <c r="E88" s="24" t="s">
        <v>96</v>
      </c>
      <c r="F88" s="213">
        <v>1971</v>
      </c>
      <c r="G88" s="215" t="s">
        <v>322</v>
      </c>
      <c r="H88" s="215">
        <v>0.77</v>
      </c>
      <c r="I88" s="215">
        <v>0.56999999999999995</v>
      </c>
      <c r="J88" s="216">
        <v>0.2</v>
      </c>
      <c r="K88" s="219"/>
      <c r="L88" s="206"/>
      <c r="R88" s="110">
        <f t="shared" si="8"/>
        <v>1971</v>
      </c>
      <c r="S88" s="122">
        <f t="shared" si="14"/>
        <v>0.77</v>
      </c>
      <c r="T88" s="111">
        <f>VLOOKUP(R88,'B4_VINTAGE-TAX'!$A$2:$C$100,3,FALSE)</f>
        <v>0</v>
      </c>
      <c r="U88" s="76">
        <v>1</v>
      </c>
      <c r="V88" s="126">
        <f t="shared" si="10"/>
        <v>0</v>
      </c>
      <c r="W88" s="118">
        <f t="shared" si="9"/>
        <v>48</v>
      </c>
      <c r="X88" s="76">
        <v>1</v>
      </c>
      <c r="Y88" s="111">
        <f ca="1">IF(W88&gt;15,100%,OFFSET('B5_FED-CA Tax Depr Rates'!$D$23,0,'B1-NBV NTV Detail'!W88-1))</f>
        <v>1</v>
      </c>
      <c r="Z88" s="126">
        <f t="shared" ca="1" si="11"/>
        <v>0.77</v>
      </c>
      <c r="AA88" s="126">
        <f t="shared" ca="1" si="12"/>
        <v>0.77</v>
      </c>
      <c r="AB88" s="111">
        <f ca="1">IF($W88&gt;22,100%,OFFSET('B5_FED-CA Tax Depr Rates'!$D$30,0,'B1-NBV NTV Detail'!$W88-1))</f>
        <v>1</v>
      </c>
      <c r="AC88" s="126">
        <f t="shared" ca="1" si="13"/>
        <v>0.77</v>
      </c>
    </row>
    <row r="89" spans="1:29">
      <c r="A89" s="20" t="s">
        <v>93</v>
      </c>
      <c r="B89" s="24" t="s">
        <v>94</v>
      </c>
      <c r="C89" s="24" t="s">
        <v>97</v>
      </c>
      <c r="D89" s="24" t="s">
        <v>89</v>
      </c>
      <c r="E89" s="24" t="s">
        <v>96</v>
      </c>
      <c r="F89" s="213">
        <v>1972</v>
      </c>
      <c r="G89" s="215">
        <v>4</v>
      </c>
      <c r="H89" s="215">
        <v>32.950000000000003</v>
      </c>
      <c r="I89" s="215">
        <v>24.14</v>
      </c>
      <c r="J89" s="216">
        <v>8.81</v>
      </c>
      <c r="K89" s="219"/>
      <c r="L89" s="206"/>
      <c r="R89" s="110">
        <f t="shared" si="8"/>
        <v>1972</v>
      </c>
      <c r="S89" s="122">
        <f t="shared" si="14"/>
        <v>32.950000000000003</v>
      </c>
      <c r="T89" s="111">
        <f>VLOOKUP(R89,'B4_VINTAGE-TAX'!$A$2:$C$100,3,FALSE)</f>
        <v>0</v>
      </c>
      <c r="U89" s="76">
        <v>1</v>
      </c>
      <c r="V89" s="126">
        <f t="shared" si="10"/>
        <v>0</v>
      </c>
      <c r="W89" s="118">
        <f t="shared" si="9"/>
        <v>47</v>
      </c>
      <c r="X89" s="76">
        <v>1</v>
      </c>
      <c r="Y89" s="111">
        <f ca="1">IF(W89&gt;15,100%,OFFSET('B5_FED-CA Tax Depr Rates'!$D$23,0,'B1-NBV NTV Detail'!W89-1))</f>
        <v>1</v>
      </c>
      <c r="Z89" s="126">
        <f t="shared" ca="1" si="11"/>
        <v>32.950000000000003</v>
      </c>
      <c r="AA89" s="126">
        <f t="shared" ca="1" si="12"/>
        <v>32.950000000000003</v>
      </c>
      <c r="AB89" s="111">
        <f ca="1">IF($W89&gt;22,100%,OFFSET('B5_FED-CA Tax Depr Rates'!$D$30,0,'B1-NBV NTV Detail'!$W89-1))</f>
        <v>1</v>
      </c>
      <c r="AC89" s="126">
        <f t="shared" ca="1" si="13"/>
        <v>32.950000000000003</v>
      </c>
    </row>
    <row r="90" spans="1:29">
      <c r="A90" s="20" t="s">
        <v>93</v>
      </c>
      <c r="B90" s="24" t="s">
        <v>94</v>
      </c>
      <c r="C90" s="24" t="s">
        <v>97</v>
      </c>
      <c r="D90" s="24" t="s">
        <v>89</v>
      </c>
      <c r="E90" s="24" t="s">
        <v>96</v>
      </c>
      <c r="F90" s="213">
        <v>1973</v>
      </c>
      <c r="G90" s="215" t="s">
        <v>322</v>
      </c>
      <c r="H90" s="215">
        <v>0.47</v>
      </c>
      <c r="I90" s="215">
        <v>0.34</v>
      </c>
      <c r="J90" s="216">
        <v>0.13</v>
      </c>
      <c r="K90" s="219"/>
      <c r="L90" s="206"/>
      <c r="R90" s="110">
        <f t="shared" si="8"/>
        <v>1973</v>
      </c>
      <c r="S90" s="122">
        <f t="shared" si="14"/>
        <v>0.47</v>
      </c>
      <c r="T90" s="111">
        <f>VLOOKUP(R90,'B4_VINTAGE-TAX'!$A$2:$C$100,3,FALSE)</f>
        <v>0</v>
      </c>
      <c r="U90" s="76">
        <v>1</v>
      </c>
      <c r="V90" s="126">
        <f t="shared" si="10"/>
        <v>0</v>
      </c>
      <c r="W90" s="118">
        <f t="shared" si="9"/>
        <v>46</v>
      </c>
      <c r="X90" s="76">
        <v>1</v>
      </c>
      <c r="Y90" s="111">
        <f ca="1">IF(W90&gt;15,100%,OFFSET('B5_FED-CA Tax Depr Rates'!$D$23,0,'B1-NBV NTV Detail'!W90-1))</f>
        <v>1</v>
      </c>
      <c r="Z90" s="126">
        <f t="shared" ca="1" si="11"/>
        <v>0.47</v>
      </c>
      <c r="AA90" s="126">
        <f t="shared" ca="1" si="12"/>
        <v>0.47</v>
      </c>
      <c r="AB90" s="111">
        <f ca="1">IF($W90&gt;22,100%,OFFSET('B5_FED-CA Tax Depr Rates'!$D$30,0,'B1-NBV NTV Detail'!$W90-1))</f>
        <v>1</v>
      </c>
      <c r="AC90" s="126">
        <f t="shared" ca="1" si="13"/>
        <v>0.47</v>
      </c>
    </row>
    <row r="91" spans="1:29">
      <c r="A91" s="20" t="s">
        <v>93</v>
      </c>
      <c r="B91" s="24" t="s">
        <v>94</v>
      </c>
      <c r="C91" s="24" t="s">
        <v>97</v>
      </c>
      <c r="D91" s="24" t="s">
        <v>89</v>
      </c>
      <c r="E91" s="24" t="s">
        <v>96</v>
      </c>
      <c r="F91" s="213">
        <v>1974</v>
      </c>
      <c r="G91" s="215" t="s">
        <v>322</v>
      </c>
      <c r="H91" s="215">
        <v>0.62</v>
      </c>
      <c r="I91" s="215">
        <v>0.44</v>
      </c>
      <c r="J91" s="216">
        <v>0.18</v>
      </c>
      <c r="K91" s="219"/>
      <c r="L91" s="206"/>
      <c r="R91" s="110">
        <f t="shared" si="8"/>
        <v>1974</v>
      </c>
      <c r="S91" s="122">
        <f t="shared" si="14"/>
        <v>0.62</v>
      </c>
      <c r="T91" s="111">
        <f>VLOOKUP(R91,'B4_VINTAGE-TAX'!$A$2:$C$100,3,FALSE)</f>
        <v>0</v>
      </c>
      <c r="U91" s="76">
        <v>1</v>
      </c>
      <c r="V91" s="126">
        <f t="shared" si="10"/>
        <v>0</v>
      </c>
      <c r="W91" s="118">
        <f t="shared" si="9"/>
        <v>45</v>
      </c>
      <c r="X91" s="76">
        <v>1</v>
      </c>
      <c r="Y91" s="111">
        <f ca="1">IF(W91&gt;15,100%,OFFSET('B5_FED-CA Tax Depr Rates'!$D$23,0,'B1-NBV NTV Detail'!W91-1))</f>
        <v>1</v>
      </c>
      <c r="Z91" s="126">
        <f t="shared" ca="1" si="11"/>
        <v>0.62</v>
      </c>
      <c r="AA91" s="126">
        <f t="shared" ca="1" si="12"/>
        <v>0.62</v>
      </c>
      <c r="AB91" s="111">
        <f ca="1">IF($W91&gt;22,100%,OFFSET('B5_FED-CA Tax Depr Rates'!$D$30,0,'B1-NBV NTV Detail'!$W91-1))</f>
        <v>1</v>
      </c>
      <c r="AC91" s="126">
        <f t="shared" ca="1" si="13"/>
        <v>0.62</v>
      </c>
    </row>
    <row r="92" spans="1:29">
      <c r="A92" s="20" t="s">
        <v>93</v>
      </c>
      <c r="B92" s="24" t="s">
        <v>94</v>
      </c>
      <c r="C92" s="24" t="s">
        <v>97</v>
      </c>
      <c r="D92" s="24" t="s">
        <v>89</v>
      </c>
      <c r="E92" s="24" t="s">
        <v>96</v>
      </c>
      <c r="F92" s="213">
        <v>1977</v>
      </c>
      <c r="G92" s="215" t="s">
        <v>322</v>
      </c>
      <c r="H92" s="215">
        <v>0.98</v>
      </c>
      <c r="I92" s="215">
        <v>0.65</v>
      </c>
      <c r="J92" s="216">
        <v>0.33</v>
      </c>
      <c r="K92" s="219"/>
      <c r="L92" s="206"/>
      <c r="R92" s="110">
        <f t="shared" si="8"/>
        <v>1977</v>
      </c>
      <c r="S92" s="122">
        <f t="shared" si="14"/>
        <v>0.98</v>
      </c>
      <c r="T92" s="111">
        <f>VLOOKUP(R92,'B4_VINTAGE-TAX'!$A$2:$C$100,3,FALSE)</f>
        <v>0</v>
      </c>
      <c r="U92" s="76">
        <v>1</v>
      </c>
      <c r="V92" s="126">
        <f t="shared" si="10"/>
        <v>0</v>
      </c>
      <c r="W92" s="118">
        <f t="shared" si="9"/>
        <v>42</v>
      </c>
      <c r="X92" s="76">
        <v>1</v>
      </c>
      <c r="Y92" s="111">
        <f ca="1">IF(W92&gt;15,100%,OFFSET('B5_FED-CA Tax Depr Rates'!$D$23,0,'B1-NBV NTV Detail'!W92-1))</f>
        <v>1</v>
      </c>
      <c r="Z92" s="126">
        <f t="shared" ca="1" si="11"/>
        <v>0.98</v>
      </c>
      <c r="AA92" s="126">
        <f t="shared" ca="1" si="12"/>
        <v>0.98</v>
      </c>
      <c r="AB92" s="111">
        <f ca="1">IF($W92&gt;22,100%,OFFSET('B5_FED-CA Tax Depr Rates'!$D$30,0,'B1-NBV NTV Detail'!$W92-1))</f>
        <v>1</v>
      </c>
      <c r="AC92" s="126">
        <f t="shared" ca="1" si="13"/>
        <v>0.98</v>
      </c>
    </row>
    <row r="93" spans="1:29">
      <c r="A93" s="20" t="s">
        <v>93</v>
      </c>
      <c r="B93" s="24" t="s">
        <v>94</v>
      </c>
      <c r="C93" s="24" t="s">
        <v>97</v>
      </c>
      <c r="D93" s="24" t="s">
        <v>89</v>
      </c>
      <c r="E93" s="24" t="s">
        <v>96</v>
      </c>
      <c r="F93" s="213">
        <v>1979</v>
      </c>
      <c r="G93" s="215" t="s">
        <v>322</v>
      </c>
      <c r="H93" s="215">
        <v>0.98</v>
      </c>
      <c r="I93" s="215">
        <v>0.63</v>
      </c>
      <c r="J93" s="216">
        <v>0.35</v>
      </c>
      <c r="K93" s="219"/>
      <c r="L93" s="206"/>
      <c r="R93" s="110">
        <f t="shared" si="8"/>
        <v>1979</v>
      </c>
      <c r="S93" s="122">
        <f t="shared" si="14"/>
        <v>0.98</v>
      </c>
      <c r="T93" s="111">
        <f>VLOOKUP(R93,'B4_VINTAGE-TAX'!$A$2:$C$100,3,FALSE)</f>
        <v>0</v>
      </c>
      <c r="U93" s="76">
        <v>1</v>
      </c>
      <c r="V93" s="126">
        <f t="shared" si="10"/>
        <v>0</v>
      </c>
      <c r="W93" s="118">
        <f t="shared" si="9"/>
        <v>40</v>
      </c>
      <c r="X93" s="76">
        <v>1</v>
      </c>
      <c r="Y93" s="111">
        <f ca="1">IF(W93&gt;15,100%,OFFSET('B5_FED-CA Tax Depr Rates'!$D$23,0,'B1-NBV NTV Detail'!W93-1))</f>
        <v>1</v>
      </c>
      <c r="Z93" s="126">
        <f t="shared" ca="1" si="11"/>
        <v>0.98</v>
      </c>
      <c r="AA93" s="126">
        <f t="shared" ca="1" si="12"/>
        <v>0.98</v>
      </c>
      <c r="AB93" s="111">
        <f ca="1">IF($W93&gt;22,100%,OFFSET('B5_FED-CA Tax Depr Rates'!$D$30,0,'B1-NBV NTV Detail'!$W93-1))</f>
        <v>1</v>
      </c>
      <c r="AC93" s="126">
        <f t="shared" ca="1" si="13"/>
        <v>0.98</v>
      </c>
    </row>
    <row r="94" spans="1:29">
      <c r="A94" s="20" t="s">
        <v>93</v>
      </c>
      <c r="B94" s="24" t="s">
        <v>94</v>
      </c>
      <c r="C94" s="24" t="s">
        <v>97</v>
      </c>
      <c r="D94" s="24" t="s">
        <v>89</v>
      </c>
      <c r="E94" s="24" t="s">
        <v>96</v>
      </c>
      <c r="F94" s="213">
        <v>1981</v>
      </c>
      <c r="G94" s="215" t="s">
        <v>322</v>
      </c>
      <c r="H94" s="215">
        <v>3.31</v>
      </c>
      <c r="I94" s="215">
        <v>2.0299999999999998</v>
      </c>
      <c r="J94" s="216">
        <v>1.28</v>
      </c>
      <c r="K94" s="219"/>
      <c r="L94" s="206"/>
      <c r="R94" s="110">
        <f t="shared" si="8"/>
        <v>1981</v>
      </c>
      <c r="S94" s="122">
        <f t="shared" si="14"/>
        <v>3.31</v>
      </c>
      <c r="T94" s="111">
        <f>VLOOKUP(R94,'B4_VINTAGE-TAX'!$A$2:$C$100,3,FALSE)</f>
        <v>0</v>
      </c>
      <c r="U94" s="76">
        <v>1</v>
      </c>
      <c r="V94" s="126">
        <f t="shared" si="10"/>
        <v>0</v>
      </c>
      <c r="W94" s="118">
        <f t="shared" si="9"/>
        <v>38</v>
      </c>
      <c r="X94" s="76">
        <v>1</v>
      </c>
      <c r="Y94" s="111">
        <f ca="1">IF(W94&gt;15,100%,OFFSET('B5_FED-CA Tax Depr Rates'!$D$23,0,'B1-NBV NTV Detail'!W94-1))</f>
        <v>1</v>
      </c>
      <c r="Z94" s="126">
        <f t="shared" ca="1" si="11"/>
        <v>3.31</v>
      </c>
      <c r="AA94" s="126">
        <f t="shared" ca="1" si="12"/>
        <v>3.31</v>
      </c>
      <c r="AB94" s="111">
        <f ca="1">IF($W94&gt;22,100%,OFFSET('B5_FED-CA Tax Depr Rates'!$D$30,0,'B1-NBV NTV Detail'!$W94-1))</f>
        <v>1</v>
      </c>
      <c r="AC94" s="126">
        <f t="shared" ca="1" si="13"/>
        <v>3.31</v>
      </c>
    </row>
    <row r="95" spans="1:29">
      <c r="A95" s="20" t="s">
        <v>93</v>
      </c>
      <c r="B95" s="24" t="s">
        <v>94</v>
      </c>
      <c r="C95" s="24" t="s">
        <v>97</v>
      </c>
      <c r="D95" s="24" t="s">
        <v>89</v>
      </c>
      <c r="E95" s="24" t="s">
        <v>96</v>
      </c>
      <c r="F95" s="213">
        <v>1982</v>
      </c>
      <c r="G95" s="215" t="s">
        <v>322</v>
      </c>
      <c r="H95" s="215">
        <v>0</v>
      </c>
      <c r="I95" s="215" t="s">
        <v>322</v>
      </c>
      <c r="J95" s="216" t="s">
        <v>322</v>
      </c>
      <c r="K95" s="219"/>
      <c r="L95" s="206"/>
      <c r="R95" s="110">
        <f t="shared" si="8"/>
        <v>1982</v>
      </c>
      <c r="S95" s="122">
        <f t="shared" si="14"/>
        <v>0</v>
      </c>
      <c r="T95" s="111">
        <f>VLOOKUP(R95,'B4_VINTAGE-TAX'!$A$2:$C$100,3,FALSE)</f>
        <v>0</v>
      </c>
      <c r="U95" s="76">
        <v>1</v>
      </c>
      <c r="V95" s="126">
        <f t="shared" si="10"/>
        <v>0</v>
      </c>
      <c r="W95" s="118">
        <f t="shared" si="9"/>
        <v>37</v>
      </c>
      <c r="X95" s="76">
        <v>1</v>
      </c>
      <c r="Y95" s="111">
        <f ca="1">IF(W95&gt;15,100%,OFFSET('B5_FED-CA Tax Depr Rates'!$D$23,0,'B1-NBV NTV Detail'!W95-1))</f>
        <v>1</v>
      </c>
      <c r="Z95" s="126">
        <f t="shared" ca="1" si="11"/>
        <v>0</v>
      </c>
      <c r="AA95" s="126">
        <f t="shared" ca="1" si="12"/>
        <v>0</v>
      </c>
      <c r="AB95" s="111">
        <f ca="1">IF($W95&gt;22,100%,OFFSET('B5_FED-CA Tax Depr Rates'!$D$30,0,'B1-NBV NTV Detail'!$W95-1))</f>
        <v>1</v>
      </c>
      <c r="AC95" s="126">
        <f t="shared" ca="1" si="13"/>
        <v>0</v>
      </c>
    </row>
    <row r="96" spans="1:29">
      <c r="A96" s="20" t="s">
        <v>93</v>
      </c>
      <c r="B96" s="24" t="s">
        <v>94</v>
      </c>
      <c r="C96" s="24" t="s">
        <v>97</v>
      </c>
      <c r="D96" s="24" t="s">
        <v>89</v>
      </c>
      <c r="E96" s="24" t="s">
        <v>96</v>
      </c>
      <c r="F96" s="213">
        <v>1983</v>
      </c>
      <c r="G96" s="215" t="s">
        <v>322</v>
      </c>
      <c r="H96" s="215">
        <v>0.53</v>
      </c>
      <c r="I96" s="215">
        <v>0.31</v>
      </c>
      <c r="J96" s="216">
        <v>0.22</v>
      </c>
      <c r="K96" s="219"/>
      <c r="L96" s="206"/>
      <c r="R96" s="110">
        <f t="shared" si="8"/>
        <v>1983</v>
      </c>
      <c r="S96" s="122">
        <f t="shared" si="14"/>
        <v>0.53</v>
      </c>
      <c r="T96" s="111">
        <f>VLOOKUP(R96,'B4_VINTAGE-TAX'!$A$2:$C$100,3,FALSE)</f>
        <v>0</v>
      </c>
      <c r="U96" s="76">
        <v>1</v>
      </c>
      <c r="V96" s="126">
        <f t="shared" si="10"/>
        <v>0</v>
      </c>
      <c r="W96" s="118">
        <f t="shared" si="9"/>
        <v>36</v>
      </c>
      <c r="X96" s="76">
        <v>1</v>
      </c>
      <c r="Y96" s="111">
        <f ca="1">IF(W96&gt;15,100%,OFFSET('B5_FED-CA Tax Depr Rates'!$D$23,0,'B1-NBV NTV Detail'!W96-1))</f>
        <v>1</v>
      </c>
      <c r="Z96" s="126">
        <f t="shared" ca="1" si="11"/>
        <v>0.53</v>
      </c>
      <c r="AA96" s="126">
        <f t="shared" ca="1" si="12"/>
        <v>0.53</v>
      </c>
      <c r="AB96" s="111">
        <f ca="1">IF($W96&gt;22,100%,OFFSET('B5_FED-CA Tax Depr Rates'!$D$30,0,'B1-NBV NTV Detail'!$W96-1))</f>
        <v>1</v>
      </c>
      <c r="AC96" s="126">
        <f t="shared" ca="1" si="13"/>
        <v>0.53</v>
      </c>
    </row>
    <row r="97" spans="1:29">
      <c r="A97" s="20" t="s">
        <v>93</v>
      </c>
      <c r="B97" s="24" t="s">
        <v>94</v>
      </c>
      <c r="C97" s="24" t="s">
        <v>97</v>
      </c>
      <c r="D97" s="24" t="s">
        <v>89</v>
      </c>
      <c r="E97" s="24" t="s">
        <v>96</v>
      </c>
      <c r="F97" s="213">
        <v>1984</v>
      </c>
      <c r="G97" s="215">
        <v>3</v>
      </c>
      <c r="H97" s="215">
        <v>26.87</v>
      </c>
      <c r="I97" s="215">
        <v>15.31</v>
      </c>
      <c r="J97" s="216">
        <v>11.56</v>
      </c>
      <c r="K97" s="219"/>
      <c r="L97" s="206"/>
      <c r="R97" s="110">
        <f t="shared" si="8"/>
        <v>1984</v>
      </c>
      <c r="S97" s="122">
        <f t="shared" si="14"/>
        <v>26.87</v>
      </c>
      <c r="T97" s="111">
        <f>VLOOKUP(R97,'B4_VINTAGE-TAX'!$A$2:$C$100,3,FALSE)</f>
        <v>0</v>
      </c>
      <c r="U97" s="76">
        <v>1</v>
      </c>
      <c r="V97" s="126">
        <f t="shared" si="10"/>
        <v>0</v>
      </c>
      <c r="W97" s="118">
        <f t="shared" si="9"/>
        <v>35</v>
      </c>
      <c r="X97" s="76">
        <v>1</v>
      </c>
      <c r="Y97" s="111">
        <f ca="1">IF(W97&gt;15,100%,OFFSET('B5_FED-CA Tax Depr Rates'!$D$23,0,'B1-NBV NTV Detail'!W97-1))</f>
        <v>1</v>
      </c>
      <c r="Z97" s="126">
        <f t="shared" ca="1" si="11"/>
        <v>26.87</v>
      </c>
      <c r="AA97" s="126">
        <f t="shared" ca="1" si="12"/>
        <v>26.87</v>
      </c>
      <c r="AB97" s="111">
        <f ca="1">IF($W97&gt;22,100%,OFFSET('B5_FED-CA Tax Depr Rates'!$D$30,0,'B1-NBV NTV Detail'!$W97-1))</f>
        <v>1</v>
      </c>
      <c r="AC97" s="126">
        <f t="shared" ca="1" si="13"/>
        <v>26.87</v>
      </c>
    </row>
    <row r="98" spans="1:29">
      <c r="A98" s="20" t="s">
        <v>93</v>
      </c>
      <c r="B98" s="24" t="s">
        <v>94</v>
      </c>
      <c r="C98" s="24" t="s">
        <v>97</v>
      </c>
      <c r="D98" s="24" t="s">
        <v>89</v>
      </c>
      <c r="E98" s="24" t="s">
        <v>96</v>
      </c>
      <c r="F98" s="213">
        <v>1985</v>
      </c>
      <c r="G98" s="215" t="s">
        <v>322</v>
      </c>
      <c r="H98" s="215">
        <v>5.18</v>
      </c>
      <c r="I98" s="215">
        <v>2.88</v>
      </c>
      <c r="J98" s="216">
        <v>2.2999999999999998</v>
      </c>
      <c r="K98" s="219"/>
      <c r="L98" s="206"/>
      <c r="R98" s="110">
        <f t="shared" si="8"/>
        <v>1985</v>
      </c>
      <c r="S98" s="122">
        <f t="shared" si="14"/>
        <v>5.18</v>
      </c>
      <c r="T98" s="111">
        <f>VLOOKUP(R98,'B4_VINTAGE-TAX'!$A$2:$C$100,3,FALSE)</f>
        <v>0</v>
      </c>
      <c r="U98" s="76">
        <v>1</v>
      </c>
      <c r="V98" s="126">
        <f t="shared" si="10"/>
        <v>0</v>
      </c>
      <c r="W98" s="118">
        <f t="shared" si="9"/>
        <v>34</v>
      </c>
      <c r="X98" s="76">
        <v>1</v>
      </c>
      <c r="Y98" s="111">
        <f ca="1">IF(W98&gt;15,100%,OFFSET('B5_FED-CA Tax Depr Rates'!$D$23,0,'B1-NBV NTV Detail'!W98-1))</f>
        <v>1</v>
      </c>
      <c r="Z98" s="126">
        <f t="shared" ca="1" si="11"/>
        <v>5.18</v>
      </c>
      <c r="AA98" s="126">
        <f t="shared" ca="1" si="12"/>
        <v>5.18</v>
      </c>
      <c r="AB98" s="111">
        <f ca="1">IF($W98&gt;22,100%,OFFSET('B5_FED-CA Tax Depr Rates'!$D$30,0,'B1-NBV NTV Detail'!$W98-1))</f>
        <v>1</v>
      </c>
      <c r="AC98" s="126">
        <f t="shared" ca="1" si="13"/>
        <v>5.18</v>
      </c>
    </row>
    <row r="99" spans="1:29">
      <c r="A99" s="20" t="s">
        <v>93</v>
      </c>
      <c r="B99" s="24" t="s">
        <v>94</v>
      </c>
      <c r="C99" s="24" t="s">
        <v>97</v>
      </c>
      <c r="D99" s="24" t="s">
        <v>89</v>
      </c>
      <c r="E99" s="24" t="s">
        <v>96</v>
      </c>
      <c r="F99" s="213">
        <v>1986</v>
      </c>
      <c r="G99" s="215">
        <v>2</v>
      </c>
      <c r="H99" s="215">
        <v>18.04</v>
      </c>
      <c r="I99" s="215">
        <v>9.76</v>
      </c>
      <c r="J99" s="216">
        <v>8.2799999999999994</v>
      </c>
      <c r="K99" s="219"/>
      <c r="L99" s="206"/>
      <c r="R99" s="110">
        <f t="shared" si="8"/>
        <v>1986</v>
      </c>
      <c r="S99" s="122">
        <f t="shared" si="14"/>
        <v>18.04</v>
      </c>
      <c r="T99" s="111">
        <f>VLOOKUP(R99,'B4_VINTAGE-TAX'!$A$2:$C$100,3,FALSE)</f>
        <v>0</v>
      </c>
      <c r="U99" s="76">
        <v>1</v>
      </c>
      <c r="V99" s="126">
        <f t="shared" si="10"/>
        <v>0</v>
      </c>
      <c r="W99" s="118">
        <f t="shared" si="9"/>
        <v>33</v>
      </c>
      <c r="X99" s="76">
        <v>1</v>
      </c>
      <c r="Y99" s="111">
        <f ca="1">IF(W99&gt;15,100%,OFFSET('B5_FED-CA Tax Depr Rates'!$D$23,0,'B1-NBV NTV Detail'!W99-1))</f>
        <v>1</v>
      </c>
      <c r="Z99" s="126">
        <f t="shared" ca="1" si="11"/>
        <v>18.04</v>
      </c>
      <c r="AA99" s="126">
        <f t="shared" ca="1" si="12"/>
        <v>18.04</v>
      </c>
      <c r="AB99" s="111">
        <f ca="1">IF($W99&gt;22,100%,OFFSET('B5_FED-CA Tax Depr Rates'!$D$30,0,'B1-NBV NTV Detail'!$W99-1))</f>
        <v>1</v>
      </c>
      <c r="AC99" s="126">
        <f t="shared" ca="1" si="13"/>
        <v>18.04</v>
      </c>
    </row>
    <row r="100" spans="1:29">
      <c r="A100" s="20" t="s">
        <v>93</v>
      </c>
      <c r="B100" s="24" t="s">
        <v>94</v>
      </c>
      <c r="C100" s="24" t="s">
        <v>97</v>
      </c>
      <c r="D100" s="24" t="s">
        <v>89</v>
      </c>
      <c r="E100" s="24" t="s">
        <v>96</v>
      </c>
      <c r="F100" s="213">
        <v>1987</v>
      </c>
      <c r="G100" s="215" t="s">
        <v>322</v>
      </c>
      <c r="H100" s="215">
        <v>3.74</v>
      </c>
      <c r="I100" s="215">
        <v>1.97</v>
      </c>
      <c r="J100" s="216">
        <v>1.77</v>
      </c>
      <c r="K100" s="219"/>
      <c r="L100" s="206"/>
      <c r="R100" s="110">
        <f t="shared" si="8"/>
        <v>1987</v>
      </c>
      <c r="S100" s="122">
        <f t="shared" si="14"/>
        <v>3.74</v>
      </c>
      <c r="T100" s="111">
        <f>VLOOKUP(R100,'B4_VINTAGE-TAX'!$A$2:$C$100,3,FALSE)</f>
        <v>0</v>
      </c>
      <c r="U100" s="76">
        <v>1</v>
      </c>
      <c r="V100" s="126">
        <f t="shared" si="10"/>
        <v>0</v>
      </c>
      <c r="W100" s="118">
        <f t="shared" si="9"/>
        <v>32</v>
      </c>
      <c r="X100" s="76">
        <v>1</v>
      </c>
      <c r="Y100" s="111">
        <f ca="1">IF(W100&gt;15,100%,OFFSET('B5_FED-CA Tax Depr Rates'!$D$23,0,'B1-NBV NTV Detail'!W100-1))</f>
        <v>1</v>
      </c>
      <c r="Z100" s="126">
        <f t="shared" ca="1" si="11"/>
        <v>3.74</v>
      </c>
      <c r="AA100" s="126">
        <f t="shared" ca="1" si="12"/>
        <v>3.74</v>
      </c>
      <c r="AB100" s="111">
        <f ca="1">IF($W100&gt;22,100%,OFFSET('B5_FED-CA Tax Depr Rates'!$D$30,0,'B1-NBV NTV Detail'!$W100-1))</f>
        <v>1</v>
      </c>
      <c r="AC100" s="126">
        <f t="shared" ca="1" si="13"/>
        <v>3.74</v>
      </c>
    </row>
    <row r="101" spans="1:29">
      <c r="A101" s="20" t="s">
        <v>93</v>
      </c>
      <c r="B101" s="24" t="s">
        <v>94</v>
      </c>
      <c r="C101" s="24" t="s">
        <v>97</v>
      </c>
      <c r="D101" s="24" t="s">
        <v>89</v>
      </c>
      <c r="E101" s="24" t="s">
        <v>96</v>
      </c>
      <c r="F101" s="213">
        <v>1988</v>
      </c>
      <c r="G101" s="215">
        <v>1</v>
      </c>
      <c r="H101" s="215">
        <v>10.56</v>
      </c>
      <c r="I101" s="215">
        <v>5.41</v>
      </c>
      <c r="J101" s="216">
        <v>5.15</v>
      </c>
      <c r="K101" s="219"/>
      <c r="L101" s="206"/>
      <c r="R101" s="110">
        <f t="shared" si="8"/>
        <v>1988</v>
      </c>
      <c r="S101" s="122">
        <f t="shared" si="14"/>
        <v>10.56</v>
      </c>
      <c r="T101" s="111">
        <f>VLOOKUP(R101,'B4_VINTAGE-TAX'!$A$2:$C$100,3,FALSE)</f>
        <v>0</v>
      </c>
      <c r="U101" s="76">
        <v>1</v>
      </c>
      <c r="V101" s="126">
        <f t="shared" si="10"/>
        <v>0</v>
      </c>
      <c r="W101" s="118">
        <f t="shared" si="9"/>
        <v>31</v>
      </c>
      <c r="X101" s="76">
        <v>1</v>
      </c>
      <c r="Y101" s="111">
        <f ca="1">IF(W101&gt;15,100%,OFFSET('B5_FED-CA Tax Depr Rates'!$D$23,0,'B1-NBV NTV Detail'!W101-1))</f>
        <v>1</v>
      </c>
      <c r="Z101" s="126">
        <f t="shared" ca="1" si="11"/>
        <v>10.56</v>
      </c>
      <c r="AA101" s="126">
        <f t="shared" ca="1" si="12"/>
        <v>10.56</v>
      </c>
      <c r="AB101" s="111">
        <f ca="1">IF($W101&gt;22,100%,OFFSET('B5_FED-CA Tax Depr Rates'!$D$30,0,'B1-NBV NTV Detail'!$W101-1))</f>
        <v>1</v>
      </c>
      <c r="AC101" s="126">
        <f t="shared" ca="1" si="13"/>
        <v>10.56</v>
      </c>
    </row>
    <row r="102" spans="1:29">
      <c r="A102" s="20" t="s">
        <v>93</v>
      </c>
      <c r="B102" s="24" t="s">
        <v>94</v>
      </c>
      <c r="C102" s="24" t="s">
        <v>97</v>
      </c>
      <c r="D102" s="24" t="s">
        <v>89</v>
      </c>
      <c r="E102" s="24" t="s">
        <v>96</v>
      </c>
      <c r="F102" s="213">
        <v>1990</v>
      </c>
      <c r="G102" s="215" t="s">
        <v>322</v>
      </c>
      <c r="H102" s="215">
        <v>6.16</v>
      </c>
      <c r="I102" s="215">
        <v>2.97</v>
      </c>
      <c r="J102" s="216">
        <v>3.19</v>
      </c>
      <c r="K102" s="219"/>
      <c r="L102" s="206"/>
      <c r="R102" s="110">
        <f t="shared" si="8"/>
        <v>1990</v>
      </c>
      <c r="S102" s="122">
        <f t="shared" si="14"/>
        <v>6.16</v>
      </c>
      <c r="T102" s="111">
        <f>VLOOKUP(R102,'B4_VINTAGE-TAX'!$A$2:$C$100,3,FALSE)</f>
        <v>0</v>
      </c>
      <c r="U102" s="76">
        <v>1</v>
      </c>
      <c r="V102" s="126">
        <f t="shared" si="10"/>
        <v>0</v>
      </c>
      <c r="W102" s="118">
        <f t="shared" si="9"/>
        <v>29</v>
      </c>
      <c r="X102" s="76">
        <v>1</v>
      </c>
      <c r="Y102" s="111">
        <f ca="1">IF(W102&gt;15,100%,OFFSET('B5_FED-CA Tax Depr Rates'!$D$23,0,'B1-NBV NTV Detail'!W102-1))</f>
        <v>1</v>
      </c>
      <c r="Z102" s="126">
        <f t="shared" ca="1" si="11"/>
        <v>6.16</v>
      </c>
      <c r="AA102" s="126">
        <f t="shared" ca="1" si="12"/>
        <v>6.16</v>
      </c>
      <c r="AB102" s="111">
        <f ca="1">IF($W102&gt;22,100%,OFFSET('B5_FED-CA Tax Depr Rates'!$D$30,0,'B1-NBV NTV Detail'!$W102-1))</f>
        <v>1</v>
      </c>
      <c r="AC102" s="126">
        <f t="shared" ca="1" si="13"/>
        <v>6.16</v>
      </c>
    </row>
    <row r="103" spans="1:29">
      <c r="A103" s="20" t="s">
        <v>93</v>
      </c>
      <c r="B103" s="24" t="s">
        <v>94</v>
      </c>
      <c r="C103" s="24" t="s">
        <v>97</v>
      </c>
      <c r="D103" s="24" t="s">
        <v>89</v>
      </c>
      <c r="E103" s="24" t="s">
        <v>96</v>
      </c>
      <c r="F103" s="213">
        <v>1991</v>
      </c>
      <c r="G103" s="215" t="s">
        <v>322</v>
      </c>
      <c r="H103" s="215">
        <v>0</v>
      </c>
      <c r="I103" s="215" t="s">
        <v>322</v>
      </c>
      <c r="J103" s="216" t="s">
        <v>322</v>
      </c>
      <c r="K103" s="219"/>
      <c r="L103" s="206"/>
      <c r="R103" s="110">
        <f t="shared" si="8"/>
        <v>1991</v>
      </c>
      <c r="S103" s="122">
        <f t="shared" si="14"/>
        <v>0</v>
      </c>
      <c r="T103" s="111">
        <f>VLOOKUP(R103,'B4_VINTAGE-TAX'!$A$2:$C$100,3,FALSE)</f>
        <v>0</v>
      </c>
      <c r="U103" s="76">
        <v>1</v>
      </c>
      <c r="V103" s="126">
        <f t="shared" si="10"/>
        <v>0</v>
      </c>
      <c r="W103" s="118">
        <f t="shared" si="9"/>
        <v>28</v>
      </c>
      <c r="X103" s="76">
        <v>1</v>
      </c>
      <c r="Y103" s="111">
        <f ca="1">IF(W103&gt;15,100%,OFFSET('B5_FED-CA Tax Depr Rates'!$D$23,0,'B1-NBV NTV Detail'!W103-1))</f>
        <v>1</v>
      </c>
      <c r="Z103" s="126">
        <f t="shared" ca="1" si="11"/>
        <v>0</v>
      </c>
      <c r="AA103" s="126">
        <f t="shared" ca="1" si="12"/>
        <v>0</v>
      </c>
      <c r="AB103" s="111">
        <f ca="1">IF($W103&gt;22,100%,OFFSET('B5_FED-CA Tax Depr Rates'!$D$30,0,'B1-NBV NTV Detail'!$W103-1))</f>
        <v>1</v>
      </c>
      <c r="AC103" s="126">
        <f t="shared" ca="1" si="13"/>
        <v>0</v>
      </c>
    </row>
    <row r="104" spans="1:29">
      <c r="A104" s="20" t="s">
        <v>93</v>
      </c>
      <c r="B104" s="24" t="s">
        <v>94</v>
      </c>
      <c r="C104" s="24" t="s">
        <v>97</v>
      </c>
      <c r="D104" s="24" t="s">
        <v>89</v>
      </c>
      <c r="E104" s="24" t="s">
        <v>96</v>
      </c>
      <c r="F104" s="213">
        <v>1993</v>
      </c>
      <c r="G104" s="215" t="s">
        <v>322</v>
      </c>
      <c r="H104" s="215">
        <v>7.56</v>
      </c>
      <c r="I104" s="215">
        <v>3.31</v>
      </c>
      <c r="J104" s="216">
        <v>4.25</v>
      </c>
      <c r="K104" s="219"/>
      <c r="L104" s="206"/>
      <c r="R104" s="110">
        <f t="shared" si="8"/>
        <v>1993</v>
      </c>
      <c r="S104" s="122">
        <f t="shared" si="14"/>
        <v>7.56</v>
      </c>
      <c r="T104" s="111">
        <f>VLOOKUP(R104,'B4_VINTAGE-TAX'!$A$2:$C$100,3,FALSE)</f>
        <v>0</v>
      </c>
      <c r="U104" s="76">
        <v>1</v>
      </c>
      <c r="V104" s="126">
        <f t="shared" si="10"/>
        <v>0</v>
      </c>
      <c r="W104" s="118">
        <f t="shared" si="9"/>
        <v>26</v>
      </c>
      <c r="X104" s="76">
        <v>1</v>
      </c>
      <c r="Y104" s="111">
        <f ca="1">IF(W104&gt;15,100%,OFFSET('B5_FED-CA Tax Depr Rates'!$D$23,0,'B1-NBV NTV Detail'!W104-1))</f>
        <v>1</v>
      </c>
      <c r="Z104" s="126">
        <f t="shared" ca="1" si="11"/>
        <v>7.56</v>
      </c>
      <c r="AA104" s="126">
        <f t="shared" ca="1" si="12"/>
        <v>7.56</v>
      </c>
      <c r="AB104" s="111">
        <f ca="1">IF($W104&gt;22,100%,OFFSET('B5_FED-CA Tax Depr Rates'!$D$30,0,'B1-NBV NTV Detail'!$W104-1))</f>
        <v>1</v>
      </c>
      <c r="AC104" s="126">
        <f t="shared" ca="1" si="13"/>
        <v>7.56</v>
      </c>
    </row>
    <row r="105" spans="1:29">
      <c r="A105" s="20" t="s">
        <v>93</v>
      </c>
      <c r="B105" s="24" t="s">
        <v>94</v>
      </c>
      <c r="C105" s="24" t="s">
        <v>97</v>
      </c>
      <c r="D105" s="24" t="s">
        <v>89</v>
      </c>
      <c r="E105" s="24" t="s">
        <v>96</v>
      </c>
      <c r="F105" s="213">
        <v>1994</v>
      </c>
      <c r="G105" s="215">
        <v>3</v>
      </c>
      <c r="H105" s="215">
        <v>25.58</v>
      </c>
      <c r="I105" s="215">
        <v>10.8</v>
      </c>
      <c r="J105" s="216">
        <v>14.78</v>
      </c>
      <c r="K105" s="219"/>
      <c r="L105" s="206"/>
      <c r="R105" s="110">
        <f t="shared" si="8"/>
        <v>1994</v>
      </c>
      <c r="S105" s="122">
        <f t="shared" si="14"/>
        <v>25.58</v>
      </c>
      <c r="T105" s="111">
        <f>VLOOKUP(R105,'B4_VINTAGE-TAX'!$A$2:$C$100,3,FALSE)</f>
        <v>0</v>
      </c>
      <c r="U105" s="76">
        <v>1</v>
      </c>
      <c r="V105" s="126">
        <f t="shared" si="10"/>
        <v>0</v>
      </c>
      <c r="W105" s="118">
        <f t="shared" si="9"/>
        <v>25</v>
      </c>
      <c r="X105" s="76">
        <v>1</v>
      </c>
      <c r="Y105" s="111">
        <f ca="1">IF(W105&gt;15,100%,OFFSET('B5_FED-CA Tax Depr Rates'!$D$23,0,'B1-NBV NTV Detail'!W105-1))</f>
        <v>1</v>
      </c>
      <c r="Z105" s="126">
        <f t="shared" ca="1" si="11"/>
        <v>25.58</v>
      </c>
      <c r="AA105" s="126">
        <f t="shared" ca="1" si="12"/>
        <v>25.58</v>
      </c>
      <c r="AB105" s="111">
        <f ca="1">IF($W105&gt;22,100%,OFFSET('B5_FED-CA Tax Depr Rates'!$D$30,0,'B1-NBV NTV Detail'!$W105-1))</f>
        <v>1</v>
      </c>
      <c r="AC105" s="126">
        <f t="shared" ca="1" si="13"/>
        <v>25.58</v>
      </c>
    </row>
    <row r="106" spans="1:29">
      <c r="A106" s="20" t="s">
        <v>93</v>
      </c>
      <c r="B106" s="24" t="s">
        <v>94</v>
      </c>
      <c r="C106" s="24" t="s">
        <v>97</v>
      </c>
      <c r="D106" s="24" t="s">
        <v>89</v>
      </c>
      <c r="E106" s="24" t="s">
        <v>96</v>
      </c>
      <c r="F106" s="213">
        <v>1996</v>
      </c>
      <c r="G106" s="215" t="s">
        <v>322</v>
      </c>
      <c r="H106" s="215">
        <v>2</v>
      </c>
      <c r="I106" s="215">
        <v>0.78</v>
      </c>
      <c r="J106" s="216">
        <v>1.22</v>
      </c>
      <c r="K106" s="219"/>
      <c r="L106" s="206"/>
      <c r="R106" s="110">
        <f t="shared" si="8"/>
        <v>1996</v>
      </c>
      <c r="S106" s="122">
        <f t="shared" si="14"/>
        <v>2</v>
      </c>
      <c r="T106" s="111">
        <f>VLOOKUP(R106,'B4_VINTAGE-TAX'!$A$2:$C$100,3,FALSE)</f>
        <v>0</v>
      </c>
      <c r="U106" s="76">
        <v>1</v>
      </c>
      <c r="V106" s="126">
        <f t="shared" si="10"/>
        <v>0</v>
      </c>
      <c r="W106" s="118">
        <f t="shared" si="9"/>
        <v>23</v>
      </c>
      <c r="X106" s="76">
        <v>1</v>
      </c>
      <c r="Y106" s="111">
        <f ca="1">IF(W106&gt;15,100%,OFFSET('B5_FED-CA Tax Depr Rates'!$D$23,0,'B1-NBV NTV Detail'!W106-1))</f>
        <v>1</v>
      </c>
      <c r="Z106" s="126">
        <f t="shared" ca="1" si="11"/>
        <v>2</v>
      </c>
      <c r="AA106" s="126">
        <f t="shared" ca="1" si="12"/>
        <v>2</v>
      </c>
      <c r="AB106" s="111">
        <f ca="1">IF($W106&gt;22,100%,OFFSET('B5_FED-CA Tax Depr Rates'!$D$30,0,'B1-NBV NTV Detail'!$W106-1))</f>
        <v>1</v>
      </c>
      <c r="AC106" s="126">
        <f t="shared" ca="1" si="13"/>
        <v>2</v>
      </c>
    </row>
    <row r="107" spans="1:29">
      <c r="A107" s="20" t="s">
        <v>93</v>
      </c>
      <c r="B107" s="24" t="s">
        <v>94</v>
      </c>
      <c r="C107" s="24" t="s">
        <v>97</v>
      </c>
      <c r="D107" s="24" t="s">
        <v>89</v>
      </c>
      <c r="E107" s="24" t="s">
        <v>96</v>
      </c>
      <c r="F107" s="213">
        <v>1997</v>
      </c>
      <c r="G107" s="215">
        <v>4</v>
      </c>
      <c r="H107" s="215">
        <v>38.619999999999997</v>
      </c>
      <c r="I107" s="215">
        <v>14.51</v>
      </c>
      <c r="J107" s="216">
        <v>24.11</v>
      </c>
      <c r="K107" s="219"/>
      <c r="L107" s="206"/>
      <c r="R107" s="110">
        <f t="shared" si="8"/>
        <v>1997</v>
      </c>
      <c r="S107" s="122">
        <f t="shared" si="14"/>
        <v>38.619999999999997</v>
      </c>
      <c r="T107" s="111">
        <f>VLOOKUP(R107,'B4_VINTAGE-TAX'!$A$2:$C$100,3,FALSE)</f>
        <v>0</v>
      </c>
      <c r="U107" s="76">
        <v>1</v>
      </c>
      <c r="V107" s="126">
        <f t="shared" si="10"/>
        <v>0</v>
      </c>
      <c r="W107" s="118">
        <f t="shared" si="9"/>
        <v>22</v>
      </c>
      <c r="X107" s="76">
        <v>1</v>
      </c>
      <c r="Y107" s="111">
        <f ca="1">IF(W107&gt;15,100%,OFFSET('B5_FED-CA Tax Depr Rates'!$D$23,0,'B1-NBV NTV Detail'!W107-1))</f>
        <v>1</v>
      </c>
      <c r="Z107" s="126">
        <f t="shared" ca="1" si="11"/>
        <v>38.619999999999997</v>
      </c>
      <c r="AA107" s="126">
        <f t="shared" ca="1" si="12"/>
        <v>38.619999999999997</v>
      </c>
      <c r="AB107" s="111">
        <f ca="1">IF($W107&gt;22,100%,OFFSET('B5_FED-CA Tax Depr Rates'!$D$30,0,'B1-NBV NTV Detail'!$W107-1))</f>
        <v>0.99803296029203814</v>
      </c>
      <c r="AC107" s="126">
        <f t="shared" ca="1" si="13"/>
        <v>38.544032926478508</v>
      </c>
    </row>
    <row r="108" spans="1:29">
      <c r="A108" s="20" t="s">
        <v>93</v>
      </c>
      <c r="B108" s="24" t="s">
        <v>94</v>
      </c>
      <c r="C108" s="24" t="s">
        <v>97</v>
      </c>
      <c r="D108" s="24" t="s">
        <v>89</v>
      </c>
      <c r="E108" s="24" t="s">
        <v>96</v>
      </c>
      <c r="F108" s="213">
        <v>1998</v>
      </c>
      <c r="G108" s="215" t="s">
        <v>322</v>
      </c>
      <c r="H108" s="215">
        <v>0</v>
      </c>
      <c r="I108" s="215" t="s">
        <v>322</v>
      </c>
      <c r="J108" s="216" t="s">
        <v>322</v>
      </c>
      <c r="K108" s="219"/>
      <c r="L108" s="206"/>
      <c r="R108" s="110">
        <f t="shared" si="8"/>
        <v>1998</v>
      </c>
      <c r="S108" s="122">
        <f t="shared" si="14"/>
        <v>0</v>
      </c>
      <c r="T108" s="111">
        <f>VLOOKUP(R108,'B4_VINTAGE-TAX'!$A$2:$C$100,3,FALSE)</f>
        <v>0</v>
      </c>
      <c r="U108" s="76">
        <v>1</v>
      </c>
      <c r="V108" s="126">
        <f t="shared" si="10"/>
        <v>0</v>
      </c>
      <c r="W108" s="118">
        <f t="shared" si="9"/>
        <v>21</v>
      </c>
      <c r="X108" s="76">
        <v>1</v>
      </c>
      <c r="Y108" s="111">
        <f ca="1">IF(W108&gt;15,100%,OFFSET('B5_FED-CA Tax Depr Rates'!$D$23,0,'B1-NBV NTV Detail'!W108-1))</f>
        <v>1</v>
      </c>
      <c r="Z108" s="126">
        <f t="shared" ca="1" si="11"/>
        <v>0</v>
      </c>
      <c r="AA108" s="126">
        <f t="shared" ca="1" si="12"/>
        <v>0</v>
      </c>
      <c r="AB108" s="111">
        <f ca="1">IF($W108&gt;22,100%,OFFSET('B5_FED-CA Tax Depr Rates'!$D$30,0,'B1-NBV NTV Detail'!$W108-1))</f>
        <v>0.99213184116815234</v>
      </c>
      <c r="AC108" s="126">
        <f t="shared" ca="1" si="13"/>
        <v>0</v>
      </c>
    </row>
    <row r="109" spans="1:29">
      <c r="A109" s="20" t="s">
        <v>93</v>
      </c>
      <c r="B109" s="24" t="s">
        <v>94</v>
      </c>
      <c r="C109" s="24" t="s">
        <v>97</v>
      </c>
      <c r="D109" s="24" t="s">
        <v>89</v>
      </c>
      <c r="E109" s="24" t="s">
        <v>96</v>
      </c>
      <c r="F109" s="213">
        <v>1999</v>
      </c>
      <c r="G109" s="215" t="s">
        <v>322</v>
      </c>
      <c r="H109" s="215">
        <v>0</v>
      </c>
      <c r="I109" s="215" t="s">
        <v>322</v>
      </c>
      <c r="J109" s="216" t="s">
        <v>322</v>
      </c>
      <c r="K109" s="219"/>
      <c r="L109" s="206"/>
      <c r="R109" s="110">
        <f t="shared" si="8"/>
        <v>1999</v>
      </c>
      <c r="S109" s="122">
        <f t="shared" si="14"/>
        <v>0</v>
      </c>
      <c r="T109" s="111">
        <f>VLOOKUP(R109,'B4_VINTAGE-TAX'!$A$2:$C$100,3,FALSE)</f>
        <v>0</v>
      </c>
      <c r="U109" s="76">
        <v>1</v>
      </c>
      <c r="V109" s="126">
        <f t="shared" si="10"/>
        <v>0</v>
      </c>
      <c r="W109" s="118">
        <f t="shared" si="9"/>
        <v>20</v>
      </c>
      <c r="X109" s="76">
        <v>1</v>
      </c>
      <c r="Y109" s="111">
        <f ca="1">IF(W109&gt;15,100%,OFFSET('B5_FED-CA Tax Depr Rates'!$D$23,0,'B1-NBV NTV Detail'!W109-1))</f>
        <v>1</v>
      </c>
      <c r="Z109" s="126">
        <f t="shared" ca="1" si="11"/>
        <v>0</v>
      </c>
      <c r="AA109" s="126">
        <f t="shared" ca="1" si="12"/>
        <v>0</v>
      </c>
      <c r="AB109" s="111">
        <f ca="1">IF($W109&gt;22,100%,OFFSET('B5_FED-CA Tax Depr Rates'!$D$30,0,'B1-NBV NTV Detail'!$W109-1))</f>
        <v>0.98229487211555422</v>
      </c>
      <c r="AC109" s="126">
        <f t="shared" ca="1" si="13"/>
        <v>0</v>
      </c>
    </row>
    <row r="110" spans="1:29">
      <c r="A110" s="20" t="s">
        <v>93</v>
      </c>
      <c r="B110" s="24" t="s">
        <v>94</v>
      </c>
      <c r="C110" s="24" t="s">
        <v>97</v>
      </c>
      <c r="D110" s="24" t="s">
        <v>89</v>
      </c>
      <c r="E110" s="24" t="s">
        <v>96</v>
      </c>
      <c r="F110" s="213">
        <v>2000</v>
      </c>
      <c r="G110" s="215" t="s">
        <v>322</v>
      </c>
      <c r="H110" s="215">
        <v>4.3</v>
      </c>
      <c r="I110" s="215">
        <v>1.41</v>
      </c>
      <c r="J110" s="216">
        <v>2.89</v>
      </c>
      <c r="K110" s="219"/>
      <c r="L110" s="206"/>
      <c r="R110" s="110">
        <f t="shared" si="8"/>
        <v>2000</v>
      </c>
      <c r="S110" s="122">
        <f t="shared" si="14"/>
        <v>4.3</v>
      </c>
      <c r="T110" s="111">
        <f>VLOOKUP(R110,'B4_VINTAGE-TAX'!$A$2:$C$100,3,FALSE)</f>
        <v>0</v>
      </c>
      <c r="U110" s="76">
        <v>1</v>
      </c>
      <c r="V110" s="126">
        <f t="shared" si="10"/>
        <v>0</v>
      </c>
      <c r="W110" s="118">
        <f t="shared" si="9"/>
        <v>19</v>
      </c>
      <c r="X110" s="76">
        <v>1</v>
      </c>
      <c r="Y110" s="111">
        <f ca="1">IF(W110&gt;15,100%,OFFSET('B5_FED-CA Tax Depr Rates'!$D$23,0,'B1-NBV NTV Detail'!W110-1))</f>
        <v>1</v>
      </c>
      <c r="Z110" s="126">
        <f t="shared" ca="1" si="11"/>
        <v>4.3</v>
      </c>
      <c r="AA110" s="126">
        <f t="shared" ca="1" si="12"/>
        <v>4.3</v>
      </c>
      <c r="AB110" s="111">
        <f ca="1">IF($W110&gt;22,100%,OFFSET('B5_FED-CA Tax Depr Rates'!$D$30,0,'B1-NBV NTV Detail'!$W110-1))</f>
        <v>0.96852421709431857</v>
      </c>
      <c r="AC110" s="126">
        <f t="shared" ca="1" si="13"/>
        <v>4.1646541335055698</v>
      </c>
    </row>
    <row r="111" spans="1:29">
      <c r="A111" s="20" t="s">
        <v>93</v>
      </c>
      <c r="B111" s="24" t="s">
        <v>94</v>
      </c>
      <c r="C111" s="24" t="s">
        <v>97</v>
      </c>
      <c r="D111" s="24" t="s">
        <v>89</v>
      </c>
      <c r="E111" s="24" t="s">
        <v>96</v>
      </c>
      <c r="F111" s="213">
        <v>2001</v>
      </c>
      <c r="G111" s="215" t="s">
        <v>322</v>
      </c>
      <c r="H111" s="215">
        <v>0.96</v>
      </c>
      <c r="I111" s="215">
        <v>0.3</v>
      </c>
      <c r="J111" s="216">
        <v>0.66</v>
      </c>
      <c r="K111" s="219"/>
      <c r="L111" s="206"/>
      <c r="R111" s="110">
        <f t="shared" si="8"/>
        <v>2001</v>
      </c>
      <c r="S111" s="122">
        <f t="shared" si="14"/>
        <v>0.96</v>
      </c>
      <c r="T111" s="111">
        <f>VLOOKUP(R111,'B4_VINTAGE-TAX'!$A$2:$C$100,3,FALSE)</f>
        <v>7.4999999999999997E-2</v>
      </c>
      <c r="U111" s="76">
        <v>1</v>
      </c>
      <c r="V111" s="126">
        <f t="shared" si="10"/>
        <v>7.1999999999999995E-2</v>
      </c>
      <c r="W111" s="118">
        <f t="shared" si="9"/>
        <v>18</v>
      </c>
      <c r="X111" s="76">
        <v>1</v>
      </c>
      <c r="Y111" s="111">
        <f ca="1">IF(W111&gt;15,100%,OFFSET('B5_FED-CA Tax Depr Rates'!$D$23,0,'B1-NBV NTV Detail'!W111-1))</f>
        <v>1</v>
      </c>
      <c r="Z111" s="126">
        <f t="shared" ca="1" si="11"/>
        <v>0.88800000000000001</v>
      </c>
      <c r="AA111" s="126">
        <f t="shared" ca="1" si="12"/>
        <v>0.96</v>
      </c>
      <c r="AB111" s="111">
        <f ca="1">IF($W111&gt;22,100%,OFFSET('B5_FED-CA Tax Depr Rates'!$D$30,0,'B1-NBV NTV Detail'!$W111-1))</f>
        <v>0.95081908920987279</v>
      </c>
      <c r="AC111" s="126">
        <f t="shared" ca="1" si="13"/>
        <v>0.91278632564147788</v>
      </c>
    </row>
    <row r="112" spans="1:29">
      <c r="A112" s="20" t="s">
        <v>93</v>
      </c>
      <c r="B112" s="24" t="s">
        <v>94</v>
      </c>
      <c r="C112" s="24" t="s">
        <v>97</v>
      </c>
      <c r="D112" s="24" t="s">
        <v>89</v>
      </c>
      <c r="E112" s="24" t="s">
        <v>96</v>
      </c>
      <c r="F112" s="213">
        <v>2002</v>
      </c>
      <c r="G112" s="215">
        <v>1</v>
      </c>
      <c r="H112" s="215">
        <v>14.89</v>
      </c>
      <c r="I112" s="215">
        <v>4.4000000000000004</v>
      </c>
      <c r="J112" s="216">
        <v>10.49</v>
      </c>
      <c r="K112" s="219"/>
      <c r="L112" s="206"/>
      <c r="R112" s="110">
        <f t="shared" si="8"/>
        <v>2002</v>
      </c>
      <c r="S112" s="122">
        <f t="shared" si="14"/>
        <v>14.89</v>
      </c>
      <c r="T112" s="111">
        <f>VLOOKUP(R112,'B4_VINTAGE-TAX'!$A$2:$C$100,3,FALSE)</f>
        <v>0.3</v>
      </c>
      <c r="U112" s="76">
        <v>1</v>
      </c>
      <c r="V112" s="126">
        <f t="shared" si="10"/>
        <v>4.4669999999999996</v>
      </c>
      <c r="W112" s="118">
        <f t="shared" si="9"/>
        <v>17</v>
      </c>
      <c r="X112" s="76">
        <v>1</v>
      </c>
      <c r="Y112" s="111">
        <f ca="1">IF(W112&gt;15,100%,OFFSET('B5_FED-CA Tax Depr Rates'!$D$23,0,'B1-NBV NTV Detail'!W112-1))</f>
        <v>1</v>
      </c>
      <c r="Z112" s="126">
        <f t="shared" ca="1" si="11"/>
        <v>10.423000000000002</v>
      </c>
      <c r="AA112" s="126">
        <f t="shared" ca="1" si="12"/>
        <v>14.89</v>
      </c>
      <c r="AB112" s="111">
        <f ca="1">IF($W112&gt;22,100%,OFFSET('B5_FED-CA Tax Depr Rates'!$D$30,0,'B1-NBV NTV Detail'!$W112-1))</f>
        <v>0.92917495565937902</v>
      </c>
      <c r="AC112" s="126">
        <f t="shared" ca="1" si="13"/>
        <v>13.835415089768155</v>
      </c>
    </row>
    <row r="113" spans="1:29">
      <c r="A113" s="20" t="s">
        <v>93</v>
      </c>
      <c r="B113" s="24" t="s">
        <v>94</v>
      </c>
      <c r="C113" s="24" t="s">
        <v>97</v>
      </c>
      <c r="D113" s="24" t="s">
        <v>89</v>
      </c>
      <c r="E113" s="24" t="s">
        <v>96</v>
      </c>
      <c r="F113" s="213">
        <v>2003</v>
      </c>
      <c r="G113" s="215" t="s">
        <v>322</v>
      </c>
      <c r="H113" s="215">
        <v>1.79</v>
      </c>
      <c r="I113" s="215">
        <v>0.5</v>
      </c>
      <c r="J113" s="216">
        <v>1.29</v>
      </c>
      <c r="K113" s="219"/>
      <c r="L113" s="206"/>
      <c r="R113" s="110">
        <f t="shared" si="8"/>
        <v>2003</v>
      </c>
      <c r="S113" s="122">
        <f t="shared" si="14"/>
        <v>1.79</v>
      </c>
      <c r="T113" s="111">
        <f>VLOOKUP(R113,'B4_VINTAGE-TAX'!$A$2:$C$100,3,FALSE)</f>
        <v>0.3</v>
      </c>
      <c r="U113" s="76">
        <v>1</v>
      </c>
      <c r="V113" s="126">
        <f t="shared" si="10"/>
        <v>0.53700000000000003</v>
      </c>
      <c r="W113" s="118">
        <f t="shared" si="9"/>
        <v>16</v>
      </c>
      <c r="X113" s="76">
        <v>1</v>
      </c>
      <c r="Y113" s="111">
        <f ca="1">IF(W113&gt;15,100%,OFFSET('B5_FED-CA Tax Depr Rates'!$D$23,0,'B1-NBV NTV Detail'!W113-1))</f>
        <v>1</v>
      </c>
      <c r="Z113" s="126">
        <f t="shared" ca="1" si="11"/>
        <v>1.2530000000000001</v>
      </c>
      <c r="AA113" s="126">
        <f t="shared" ca="1" si="12"/>
        <v>1.79</v>
      </c>
      <c r="AB113" s="111">
        <f ca="1">IF($W113&gt;22,100%,OFFSET('B5_FED-CA Tax Depr Rates'!$D$30,0,'B1-NBV NTV Detail'!$W113-1))</f>
        <v>0.90360004853597253</v>
      </c>
      <c r="AC113" s="126">
        <f t="shared" ca="1" si="13"/>
        <v>1.6174440868793909</v>
      </c>
    </row>
    <row r="114" spans="1:29">
      <c r="A114" s="20" t="s">
        <v>93</v>
      </c>
      <c r="B114" s="24" t="s">
        <v>94</v>
      </c>
      <c r="C114" s="24" t="s">
        <v>97</v>
      </c>
      <c r="D114" s="24" t="s">
        <v>89</v>
      </c>
      <c r="E114" s="24" t="s">
        <v>96</v>
      </c>
      <c r="F114" s="213">
        <v>2004</v>
      </c>
      <c r="G114" s="215" t="s">
        <v>322</v>
      </c>
      <c r="H114" s="215">
        <v>0.04</v>
      </c>
      <c r="I114" s="215">
        <v>0.01</v>
      </c>
      <c r="J114" s="216">
        <v>0.03</v>
      </c>
      <c r="K114" s="219"/>
      <c r="L114" s="206"/>
      <c r="R114" s="110">
        <f t="shared" si="8"/>
        <v>2004</v>
      </c>
      <c r="S114" s="122">
        <f t="shared" si="14"/>
        <v>0.04</v>
      </c>
      <c r="T114" s="111">
        <f>VLOOKUP(R114,'B4_VINTAGE-TAX'!$A$2:$C$100,3,FALSE)</f>
        <v>0.5</v>
      </c>
      <c r="U114" s="76">
        <v>1</v>
      </c>
      <c r="V114" s="126">
        <f t="shared" si="10"/>
        <v>0.02</v>
      </c>
      <c r="W114" s="118">
        <f t="shared" si="9"/>
        <v>15</v>
      </c>
      <c r="X114" s="76">
        <v>1</v>
      </c>
      <c r="Y114" s="111">
        <f ca="1">IF(W114&gt;15,100%,OFFSET('B5_FED-CA Tax Depr Rates'!$D$23,0,'B1-NBV NTV Detail'!W114-1))</f>
        <v>0.97050000000000025</v>
      </c>
      <c r="Z114" s="126">
        <f t="shared" ca="1" si="11"/>
        <v>1.9410000000000007E-2</v>
      </c>
      <c r="AA114" s="126">
        <f t="shared" ca="1" si="12"/>
        <v>3.9410000000000008E-2</v>
      </c>
      <c r="AB114" s="111">
        <f ca="1">IF($W114&gt;22,100%,OFFSET('B5_FED-CA Tax Depr Rates'!$D$30,0,'B1-NBV NTV Detail'!$W114-1))</f>
        <v>0.87408574782650539</v>
      </c>
      <c r="AC114" s="126">
        <f t="shared" ca="1" si="13"/>
        <v>3.4963429913060215E-2</v>
      </c>
    </row>
    <row r="115" spans="1:29">
      <c r="A115" s="20" t="s">
        <v>93</v>
      </c>
      <c r="B115" s="24" t="s">
        <v>94</v>
      </c>
      <c r="C115" s="24" t="s">
        <v>97</v>
      </c>
      <c r="D115" s="24" t="s">
        <v>89</v>
      </c>
      <c r="E115" s="24" t="s">
        <v>96</v>
      </c>
      <c r="F115" s="213">
        <v>2006</v>
      </c>
      <c r="G115" s="215">
        <v>7</v>
      </c>
      <c r="H115" s="215">
        <v>63.65</v>
      </c>
      <c r="I115" s="215">
        <v>14.56</v>
      </c>
      <c r="J115" s="216">
        <v>49.09</v>
      </c>
      <c r="K115" s="219"/>
      <c r="L115" s="206"/>
      <c r="R115" s="110">
        <f t="shared" si="8"/>
        <v>2006</v>
      </c>
      <c r="S115" s="122">
        <f t="shared" si="14"/>
        <v>63.65</v>
      </c>
      <c r="T115" s="111">
        <f>VLOOKUP(R115,'B4_VINTAGE-TAX'!$A$2:$C$100,3,FALSE)</f>
        <v>0</v>
      </c>
      <c r="U115" s="76">
        <v>1</v>
      </c>
      <c r="V115" s="126">
        <f t="shared" si="10"/>
        <v>0</v>
      </c>
      <c r="W115" s="118">
        <f t="shared" si="9"/>
        <v>13</v>
      </c>
      <c r="X115" s="76">
        <v>1</v>
      </c>
      <c r="Y115" s="111">
        <f ca="1">IF(W115&gt;15,100%,OFFSET('B5_FED-CA Tax Depr Rates'!$D$23,0,'B1-NBV NTV Detail'!W115-1))</f>
        <v>0.85240000000000016</v>
      </c>
      <c r="Z115" s="126">
        <f t="shared" ca="1" si="11"/>
        <v>54.255260000000007</v>
      </c>
      <c r="AA115" s="126">
        <f t="shared" ca="1" si="12"/>
        <v>54.255260000000007</v>
      </c>
      <c r="AB115" s="111">
        <f ca="1">IF($W115&gt;22,100%,OFFSET('B5_FED-CA Tax Depr Rates'!$D$30,0,'B1-NBV NTV Detail'!$W115-1))</f>
        <v>0.80325314005651005</v>
      </c>
      <c r="AC115" s="126">
        <f t="shared" ca="1" si="13"/>
        <v>51.127062364596867</v>
      </c>
    </row>
    <row r="116" spans="1:29">
      <c r="A116" s="20" t="s">
        <v>93</v>
      </c>
      <c r="B116" s="24" t="s">
        <v>94</v>
      </c>
      <c r="C116" s="24" t="s">
        <v>97</v>
      </c>
      <c r="D116" s="24" t="s">
        <v>89</v>
      </c>
      <c r="E116" s="24" t="s">
        <v>96</v>
      </c>
      <c r="F116" s="213">
        <v>2007</v>
      </c>
      <c r="G116" s="215" t="s">
        <v>322</v>
      </c>
      <c r="H116" s="215">
        <v>4.04</v>
      </c>
      <c r="I116" s="215">
        <v>0.86</v>
      </c>
      <c r="J116" s="216">
        <v>3.18</v>
      </c>
      <c r="K116" s="219"/>
      <c r="L116" s="206"/>
      <c r="R116" s="110">
        <f t="shared" si="8"/>
        <v>2007</v>
      </c>
      <c r="S116" s="122">
        <f t="shared" si="14"/>
        <v>4.04</v>
      </c>
      <c r="T116" s="111">
        <f>VLOOKUP(R116,'B4_VINTAGE-TAX'!$A$2:$C$100,3,FALSE)</f>
        <v>0</v>
      </c>
      <c r="U116" s="76">
        <v>1</v>
      </c>
      <c r="V116" s="126">
        <f t="shared" si="10"/>
        <v>0</v>
      </c>
      <c r="W116" s="118">
        <f t="shared" si="9"/>
        <v>12</v>
      </c>
      <c r="X116" s="76">
        <v>1</v>
      </c>
      <c r="Y116" s="111">
        <f ca="1">IF(W116&gt;15,100%,OFFSET('B5_FED-CA Tax Depr Rates'!$D$23,0,'B1-NBV NTV Detail'!W116-1))</f>
        <v>0.79330000000000012</v>
      </c>
      <c r="Z116" s="126">
        <f t="shared" ca="1" si="11"/>
        <v>3.2049320000000003</v>
      </c>
      <c r="AA116" s="126">
        <f t="shared" ca="1" si="12"/>
        <v>3.2049320000000003</v>
      </c>
      <c r="AB116" s="111">
        <f ca="1">IF($W116&gt;22,100%,OFFSET('B5_FED-CA Tax Depr Rates'!$D$30,0,'B1-NBV NTV Detail'!$W116-1))</f>
        <v>0.76192296715453778</v>
      </c>
      <c r="AC116" s="126">
        <f t="shared" ca="1" si="13"/>
        <v>3.0781687873043326</v>
      </c>
    </row>
    <row r="117" spans="1:29">
      <c r="A117" s="20" t="s">
        <v>93</v>
      </c>
      <c r="B117" s="24" t="s">
        <v>94</v>
      </c>
      <c r="C117" s="24" t="s">
        <v>97</v>
      </c>
      <c r="D117" s="24" t="s">
        <v>89</v>
      </c>
      <c r="E117" s="24" t="s">
        <v>96</v>
      </c>
      <c r="F117" s="213">
        <v>2008</v>
      </c>
      <c r="G117" s="215" t="s">
        <v>322</v>
      </c>
      <c r="H117" s="215">
        <v>7.07</v>
      </c>
      <c r="I117" s="215">
        <v>1.37</v>
      </c>
      <c r="J117" s="216">
        <v>5.7</v>
      </c>
      <c r="K117" s="219"/>
      <c r="L117" s="206"/>
      <c r="R117" s="110">
        <f t="shared" si="8"/>
        <v>2008</v>
      </c>
      <c r="S117" s="122">
        <f t="shared" si="14"/>
        <v>7.07</v>
      </c>
      <c r="T117" s="111">
        <f>VLOOKUP(R117,'B4_VINTAGE-TAX'!$A$2:$C$100,3,FALSE)</f>
        <v>0.5</v>
      </c>
      <c r="U117" s="76">
        <v>1</v>
      </c>
      <c r="V117" s="126">
        <f t="shared" si="10"/>
        <v>3.5350000000000001</v>
      </c>
      <c r="W117" s="118">
        <f t="shared" si="9"/>
        <v>11</v>
      </c>
      <c r="X117" s="76">
        <v>1</v>
      </c>
      <c r="Y117" s="111">
        <f ca="1">IF(W117&gt;15,100%,OFFSET('B5_FED-CA Tax Depr Rates'!$D$23,0,'B1-NBV NTV Detail'!W117-1))</f>
        <v>0.73430000000000006</v>
      </c>
      <c r="Z117" s="126">
        <f t="shared" ca="1" si="11"/>
        <v>2.5957505000000003</v>
      </c>
      <c r="AA117" s="126">
        <f t="shared" ca="1" si="12"/>
        <v>6.1307505000000004</v>
      </c>
      <c r="AB117" s="111">
        <f ca="1">IF($W117&gt;22,100%,OFFSET('B5_FED-CA Tax Depr Rates'!$D$30,0,'B1-NBV NTV Detail'!$W117-1))</f>
        <v>0.71667614798826351</v>
      </c>
      <c r="AC117" s="126">
        <f t="shared" ca="1" si="13"/>
        <v>5.0669003662770233</v>
      </c>
    </row>
    <row r="118" spans="1:29">
      <c r="A118" s="20" t="s">
        <v>93</v>
      </c>
      <c r="B118" s="24" t="s">
        <v>94</v>
      </c>
      <c r="C118" s="24" t="s">
        <v>97</v>
      </c>
      <c r="D118" s="24" t="s">
        <v>89</v>
      </c>
      <c r="E118" s="24" t="s">
        <v>96</v>
      </c>
      <c r="F118" s="213">
        <v>2009</v>
      </c>
      <c r="G118" s="215">
        <v>13</v>
      </c>
      <c r="H118" s="215">
        <v>13.36</v>
      </c>
      <c r="I118" s="215">
        <v>2.36</v>
      </c>
      <c r="J118" s="216">
        <v>11</v>
      </c>
      <c r="K118" s="219"/>
      <c r="L118" s="206"/>
      <c r="R118" s="110">
        <f t="shared" si="8"/>
        <v>2009</v>
      </c>
      <c r="S118" s="122">
        <f t="shared" si="14"/>
        <v>13.36</v>
      </c>
      <c r="T118" s="111">
        <f>VLOOKUP(R118,'B4_VINTAGE-TAX'!$A$2:$C$100,3,FALSE)</f>
        <v>0.5</v>
      </c>
      <c r="U118" s="76">
        <v>1</v>
      </c>
      <c r="V118" s="126">
        <f t="shared" si="10"/>
        <v>6.68</v>
      </c>
      <c r="W118" s="118">
        <f t="shared" si="9"/>
        <v>10</v>
      </c>
      <c r="X118" s="76">
        <v>1</v>
      </c>
      <c r="Y118" s="111">
        <f ca="1">IF(W118&gt;15,100%,OFFSET('B5_FED-CA Tax Depr Rates'!$D$23,0,'B1-NBV NTV Detail'!W118-1))</f>
        <v>0.67520000000000002</v>
      </c>
      <c r="Z118" s="126">
        <f t="shared" ca="1" si="11"/>
        <v>4.5103359999999997</v>
      </c>
      <c r="AA118" s="126">
        <f t="shared" ca="1" si="12"/>
        <v>11.190335999999999</v>
      </c>
      <c r="AB118" s="111">
        <f ca="1">IF($W118&gt;22,100%,OFFSET('B5_FED-CA Tax Depr Rates'!$D$30,0,'B1-NBV NTV Detail'!$W118-1))</f>
        <v>0.66749929349637782</v>
      </c>
      <c r="AC118" s="126">
        <f t="shared" ca="1" si="13"/>
        <v>8.9177905611116071</v>
      </c>
    </row>
    <row r="119" spans="1:29">
      <c r="A119" s="20" t="s">
        <v>93</v>
      </c>
      <c r="B119" s="24" t="s">
        <v>94</v>
      </c>
      <c r="C119" s="24" t="s">
        <v>97</v>
      </c>
      <c r="D119" s="24" t="s">
        <v>89</v>
      </c>
      <c r="E119" s="24" t="s">
        <v>96</v>
      </c>
      <c r="F119" s="213">
        <v>2010</v>
      </c>
      <c r="G119" s="215" t="s">
        <v>322</v>
      </c>
      <c r="H119" s="215">
        <v>0</v>
      </c>
      <c r="I119" s="215" t="s">
        <v>322</v>
      </c>
      <c r="J119" s="216" t="s">
        <v>322</v>
      </c>
      <c r="K119" s="219"/>
      <c r="L119" s="206"/>
      <c r="R119" s="110">
        <f t="shared" si="8"/>
        <v>2010</v>
      </c>
      <c r="S119" s="122">
        <f t="shared" si="14"/>
        <v>0</v>
      </c>
      <c r="T119" s="111">
        <f>VLOOKUP(R119,'B4_VINTAGE-TAX'!$A$2:$C$100,3,FALSE)</f>
        <v>0.5</v>
      </c>
      <c r="U119" s="76">
        <v>1</v>
      </c>
      <c r="V119" s="126">
        <f t="shared" si="10"/>
        <v>0</v>
      </c>
      <c r="W119" s="118">
        <f t="shared" si="9"/>
        <v>9</v>
      </c>
      <c r="X119" s="76">
        <v>1</v>
      </c>
      <c r="Y119" s="111">
        <f ca="1">IF(W119&gt;15,100%,OFFSET('B5_FED-CA Tax Depr Rates'!$D$23,0,'B1-NBV NTV Detail'!W119-1))</f>
        <v>0.61620000000000008</v>
      </c>
      <c r="Z119" s="126">
        <f t="shared" ca="1" si="11"/>
        <v>0</v>
      </c>
      <c r="AA119" s="126">
        <f t="shared" ca="1" si="12"/>
        <v>0</v>
      </c>
      <c r="AB119" s="111">
        <f ca="1">IF($W119&gt;22,100%,OFFSET('B5_FED-CA Tax Depr Rates'!$D$30,0,'B1-NBV NTV Detail'!$W119-1))</f>
        <v>0.61435779807049151</v>
      </c>
      <c r="AC119" s="126">
        <f t="shared" ca="1" si="13"/>
        <v>0</v>
      </c>
    </row>
    <row r="120" spans="1:29">
      <c r="A120" s="20" t="s">
        <v>93</v>
      </c>
      <c r="B120" s="24" t="s">
        <v>94</v>
      </c>
      <c r="C120" s="24" t="s">
        <v>97</v>
      </c>
      <c r="D120" s="24" t="s">
        <v>99</v>
      </c>
      <c r="E120" s="24" t="s">
        <v>96</v>
      </c>
      <c r="F120" s="213">
        <v>1949</v>
      </c>
      <c r="G120" s="215">
        <v>2</v>
      </c>
      <c r="H120" s="215">
        <v>19.850000000000001</v>
      </c>
      <c r="I120" s="215">
        <v>19.71</v>
      </c>
      <c r="J120" s="216">
        <v>0.14000000000000001</v>
      </c>
      <c r="K120" s="219"/>
      <c r="L120" s="206"/>
      <c r="R120" s="110">
        <f t="shared" si="8"/>
        <v>1949</v>
      </c>
      <c r="S120" s="122">
        <f t="shared" si="14"/>
        <v>19.850000000000001</v>
      </c>
      <c r="T120" s="111">
        <f>VLOOKUP(R120,'B4_VINTAGE-TAX'!$A$2:$C$100,3,FALSE)</f>
        <v>0</v>
      </c>
      <c r="U120" s="76">
        <v>1</v>
      </c>
      <c r="V120" s="126">
        <f t="shared" si="10"/>
        <v>0</v>
      </c>
      <c r="W120" s="118">
        <f t="shared" si="9"/>
        <v>70</v>
      </c>
      <c r="X120" s="76">
        <v>1</v>
      </c>
      <c r="Y120" s="111">
        <f ca="1">IF(W120&gt;15,100%,OFFSET('B5_FED-CA Tax Depr Rates'!$D$23,0,'B1-NBV NTV Detail'!W120-1))</f>
        <v>1</v>
      </c>
      <c r="Z120" s="126">
        <f t="shared" ca="1" si="11"/>
        <v>19.850000000000001</v>
      </c>
      <c r="AA120" s="126">
        <f t="shared" ca="1" si="12"/>
        <v>19.850000000000001</v>
      </c>
      <c r="AB120" s="111">
        <f ca="1">IF($W120&gt;22,100%,OFFSET('B5_FED-CA Tax Depr Rates'!$D$30,0,'B1-NBV NTV Detail'!$W120-1))</f>
        <v>1</v>
      </c>
      <c r="AC120" s="126">
        <f t="shared" ca="1" si="13"/>
        <v>19.850000000000001</v>
      </c>
    </row>
    <row r="121" spans="1:29">
      <c r="A121" s="20" t="s">
        <v>93</v>
      </c>
      <c r="B121" s="24" t="s">
        <v>94</v>
      </c>
      <c r="C121" s="24" t="s">
        <v>97</v>
      </c>
      <c r="D121" s="24" t="s">
        <v>99</v>
      </c>
      <c r="E121" s="24" t="s">
        <v>96</v>
      </c>
      <c r="F121" s="213">
        <v>1950</v>
      </c>
      <c r="G121" s="215">
        <v>13</v>
      </c>
      <c r="H121" s="215">
        <v>125.2</v>
      </c>
      <c r="I121" s="215">
        <v>123.1</v>
      </c>
      <c r="J121" s="216">
        <v>2.1</v>
      </c>
      <c r="K121" s="219"/>
      <c r="L121" s="206"/>
      <c r="R121" s="110">
        <f t="shared" si="8"/>
        <v>1950</v>
      </c>
      <c r="S121" s="122">
        <f t="shared" si="14"/>
        <v>125.2</v>
      </c>
      <c r="T121" s="111">
        <f>VLOOKUP(R121,'B4_VINTAGE-TAX'!$A$2:$C$100,3,FALSE)</f>
        <v>0</v>
      </c>
      <c r="U121" s="76">
        <v>1</v>
      </c>
      <c r="V121" s="126">
        <f t="shared" si="10"/>
        <v>0</v>
      </c>
      <c r="W121" s="118">
        <f t="shared" si="9"/>
        <v>69</v>
      </c>
      <c r="X121" s="76">
        <v>1</v>
      </c>
      <c r="Y121" s="111">
        <f ca="1">IF(W121&gt;15,100%,OFFSET('B5_FED-CA Tax Depr Rates'!$D$23,0,'B1-NBV NTV Detail'!W121-1))</f>
        <v>1</v>
      </c>
      <c r="Z121" s="126">
        <f t="shared" ca="1" si="11"/>
        <v>125.2</v>
      </c>
      <c r="AA121" s="126">
        <f t="shared" ca="1" si="12"/>
        <v>125.2</v>
      </c>
      <c r="AB121" s="111">
        <f ca="1">IF($W121&gt;22,100%,OFFSET('B5_FED-CA Tax Depr Rates'!$D$30,0,'B1-NBV NTV Detail'!$W121-1))</f>
        <v>1</v>
      </c>
      <c r="AC121" s="126">
        <f t="shared" ca="1" si="13"/>
        <v>125.2</v>
      </c>
    </row>
    <row r="122" spans="1:29">
      <c r="A122" s="20" t="s">
        <v>93</v>
      </c>
      <c r="B122" s="24" t="s">
        <v>94</v>
      </c>
      <c r="C122" s="24" t="s">
        <v>97</v>
      </c>
      <c r="D122" s="24" t="s">
        <v>99</v>
      </c>
      <c r="E122" s="24" t="s">
        <v>96</v>
      </c>
      <c r="F122" s="213">
        <v>1951</v>
      </c>
      <c r="G122" s="215" t="s">
        <v>322</v>
      </c>
      <c r="H122" s="215">
        <v>1.46</v>
      </c>
      <c r="I122" s="215">
        <v>1.42</v>
      </c>
      <c r="J122" s="216">
        <v>0.04</v>
      </c>
      <c r="K122" s="219"/>
      <c r="L122" s="206"/>
      <c r="R122" s="110">
        <f t="shared" si="8"/>
        <v>1951</v>
      </c>
      <c r="S122" s="122">
        <f t="shared" si="14"/>
        <v>1.46</v>
      </c>
      <c r="T122" s="111">
        <f>VLOOKUP(R122,'B4_VINTAGE-TAX'!$A$2:$C$100,3,FALSE)</f>
        <v>0</v>
      </c>
      <c r="U122" s="76">
        <v>1</v>
      </c>
      <c r="V122" s="126">
        <f t="shared" si="10"/>
        <v>0</v>
      </c>
      <c r="W122" s="118">
        <f t="shared" si="9"/>
        <v>68</v>
      </c>
      <c r="X122" s="76">
        <v>1</v>
      </c>
      <c r="Y122" s="111">
        <f ca="1">IF(W122&gt;15,100%,OFFSET('B5_FED-CA Tax Depr Rates'!$D$23,0,'B1-NBV NTV Detail'!W122-1))</f>
        <v>1</v>
      </c>
      <c r="Z122" s="126">
        <f t="shared" ca="1" si="11"/>
        <v>1.46</v>
      </c>
      <c r="AA122" s="126">
        <f t="shared" ca="1" si="12"/>
        <v>1.46</v>
      </c>
      <c r="AB122" s="111">
        <f ca="1">IF($W122&gt;22,100%,OFFSET('B5_FED-CA Tax Depr Rates'!$D$30,0,'B1-NBV NTV Detail'!$W122-1))</f>
        <v>1</v>
      </c>
      <c r="AC122" s="126">
        <f t="shared" ca="1" si="13"/>
        <v>1.46</v>
      </c>
    </row>
    <row r="123" spans="1:29">
      <c r="A123" s="20" t="s">
        <v>93</v>
      </c>
      <c r="B123" s="24" t="s">
        <v>94</v>
      </c>
      <c r="C123" s="24" t="s">
        <v>97</v>
      </c>
      <c r="D123" s="24" t="s">
        <v>99</v>
      </c>
      <c r="E123" s="24" t="s">
        <v>96</v>
      </c>
      <c r="F123" s="213">
        <v>1952</v>
      </c>
      <c r="G123" s="215" t="s">
        <v>322</v>
      </c>
      <c r="H123" s="215">
        <v>0.5</v>
      </c>
      <c r="I123" s="215">
        <v>0.48</v>
      </c>
      <c r="J123" s="216">
        <v>0.02</v>
      </c>
      <c r="K123" s="219"/>
      <c r="L123" s="206"/>
      <c r="R123" s="110">
        <f t="shared" si="8"/>
        <v>1952</v>
      </c>
      <c r="S123" s="122">
        <f t="shared" si="14"/>
        <v>0.5</v>
      </c>
      <c r="T123" s="111">
        <f>VLOOKUP(R123,'B4_VINTAGE-TAX'!$A$2:$C$100,3,FALSE)</f>
        <v>0</v>
      </c>
      <c r="U123" s="76">
        <v>1</v>
      </c>
      <c r="V123" s="126">
        <f t="shared" si="10"/>
        <v>0</v>
      </c>
      <c r="W123" s="118">
        <f t="shared" si="9"/>
        <v>67</v>
      </c>
      <c r="X123" s="76">
        <v>1</v>
      </c>
      <c r="Y123" s="111">
        <f ca="1">IF(W123&gt;15,100%,OFFSET('B5_FED-CA Tax Depr Rates'!$D$23,0,'B1-NBV NTV Detail'!W123-1))</f>
        <v>1</v>
      </c>
      <c r="Z123" s="126">
        <f t="shared" ca="1" si="11"/>
        <v>0.5</v>
      </c>
      <c r="AA123" s="126">
        <f t="shared" ca="1" si="12"/>
        <v>0.5</v>
      </c>
      <c r="AB123" s="111">
        <f ca="1">IF($W123&gt;22,100%,OFFSET('B5_FED-CA Tax Depr Rates'!$D$30,0,'B1-NBV NTV Detail'!$W123-1))</f>
        <v>1</v>
      </c>
      <c r="AC123" s="126">
        <f t="shared" ca="1" si="13"/>
        <v>0.5</v>
      </c>
    </row>
    <row r="124" spans="1:29">
      <c r="A124" s="20" t="s">
        <v>93</v>
      </c>
      <c r="B124" s="24" t="s">
        <v>94</v>
      </c>
      <c r="C124" s="24" t="s">
        <v>97</v>
      </c>
      <c r="D124" s="24" t="s">
        <v>99</v>
      </c>
      <c r="E124" s="24" t="s">
        <v>96</v>
      </c>
      <c r="F124" s="213">
        <v>1953</v>
      </c>
      <c r="G124" s="215">
        <v>4</v>
      </c>
      <c r="H124" s="215">
        <v>44.53</v>
      </c>
      <c r="I124" s="215">
        <v>42.46</v>
      </c>
      <c r="J124" s="216">
        <v>2.0699999999999998</v>
      </c>
      <c r="K124" s="219"/>
      <c r="L124" s="206"/>
      <c r="R124" s="110">
        <f t="shared" si="8"/>
        <v>1953</v>
      </c>
      <c r="S124" s="122">
        <f t="shared" si="14"/>
        <v>44.53</v>
      </c>
      <c r="T124" s="111">
        <f>VLOOKUP(R124,'B4_VINTAGE-TAX'!$A$2:$C$100,3,FALSE)</f>
        <v>0</v>
      </c>
      <c r="U124" s="76">
        <v>1</v>
      </c>
      <c r="V124" s="126">
        <f t="shared" si="10"/>
        <v>0</v>
      </c>
      <c r="W124" s="118">
        <f t="shared" si="9"/>
        <v>66</v>
      </c>
      <c r="X124" s="76">
        <v>1</v>
      </c>
      <c r="Y124" s="111">
        <f ca="1">IF(W124&gt;15,100%,OFFSET('B5_FED-CA Tax Depr Rates'!$D$23,0,'B1-NBV NTV Detail'!W124-1))</f>
        <v>1</v>
      </c>
      <c r="Z124" s="126">
        <f t="shared" ca="1" si="11"/>
        <v>44.53</v>
      </c>
      <c r="AA124" s="126">
        <f t="shared" ca="1" si="12"/>
        <v>44.53</v>
      </c>
      <c r="AB124" s="111">
        <f ca="1">IF($W124&gt;22,100%,OFFSET('B5_FED-CA Tax Depr Rates'!$D$30,0,'B1-NBV NTV Detail'!$W124-1))</f>
        <v>1</v>
      </c>
      <c r="AC124" s="126">
        <f t="shared" ca="1" si="13"/>
        <v>44.53</v>
      </c>
    </row>
    <row r="125" spans="1:29">
      <c r="A125" s="20" t="s">
        <v>93</v>
      </c>
      <c r="B125" s="24" t="s">
        <v>94</v>
      </c>
      <c r="C125" s="24" t="s">
        <v>97</v>
      </c>
      <c r="D125" s="24" t="s">
        <v>99</v>
      </c>
      <c r="E125" s="24" t="s">
        <v>96</v>
      </c>
      <c r="F125" s="213">
        <v>1954</v>
      </c>
      <c r="G125" s="215">
        <v>4</v>
      </c>
      <c r="H125" s="215">
        <v>43.58</v>
      </c>
      <c r="I125" s="215">
        <v>41.11</v>
      </c>
      <c r="J125" s="216">
        <v>2.4700000000000002</v>
      </c>
      <c r="K125" s="219"/>
      <c r="L125" s="206"/>
      <c r="R125" s="110">
        <f t="shared" si="8"/>
        <v>1954</v>
      </c>
      <c r="S125" s="122">
        <f t="shared" si="14"/>
        <v>43.58</v>
      </c>
      <c r="T125" s="111">
        <f>VLOOKUP(R125,'B4_VINTAGE-TAX'!$A$2:$C$100,3,FALSE)</f>
        <v>0</v>
      </c>
      <c r="U125" s="76">
        <v>1</v>
      </c>
      <c r="V125" s="126">
        <f t="shared" si="10"/>
        <v>0</v>
      </c>
      <c r="W125" s="118">
        <f t="shared" si="9"/>
        <v>65</v>
      </c>
      <c r="X125" s="76">
        <v>1</v>
      </c>
      <c r="Y125" s="111">
        <f ca="1">IF(W125&gt;15,100%,OFFSET('B5_FED-CA Tax Depr Rates'!$D$23,0,'B1-NBV NTV Detail'!W125-1))</f>
        <v>1</v>
      </c>
      <c r="Z125" s="126">
        <f t="shared" ca="1" si="11"/>
        <v>43.58</v>
      </c>
      <c r="AA125" s="126">
        <f t="shared" ca="1" si="12"/>
        <v>43.58</v>
      </c>
      <c r="AB125" s="111">
        <f ca="1">IF($W125&gt;22,100%,OFFSET('B5_FED-CA Tax Depr Rates'!$D$30,0,'B1-NBV NTV Detail'!$W125-1))</f>
        <v>1</v>
      </c>
      <c r="AC125" s="126">
        <f t="shared" ca="1" si="13"/>
        <v>43.58</v>
      </c>
    </row>
    <row r="126" spans="1:29">
      <c r="A126" s="20" t="s">
        <v>93</v>
      </c>
      <c r="B126" s="24" t="s">
        <v>94</v>
      </c>
      <c r="C126" s="24" t="s">
        <v>97</v>
      </c>
      <c r="D126" s="24" t="s">
        <v>99</v>
      </c>
      <c r="E126" s="24" t="s">
        <v>96</v>
      </c>
      <c r="F126" s="213">
        <v>1956</v>
      </c>
      <c r="G126" s="215">
        <v>1</v>
      </c>
      <c r="H126" s="215">
        <v>15.23</v>
      </c>
      <c r="I126" s="215">
        <v>14.05</v>
      </c>
      <c r="J126" s="216">
        <v>1.18</v>
      </c>
      <c r="K126" s="219"/>
      <c r="L126" s="206"/>
      <c r="R126" s="110">
        <f t="shared" si="8"/>
        <v>1956</v>
      </c>
      <c r="S126" s="122">
        <f t="shared" si="14"/>
        <v>15.23</v>
      </c>
      <c r="T126" s="111">
        <f>VLOOKUP(R126,'B4_VINTAGE-TAX'!$A$2:$C$100,3,FALSE)</f>
        <v>0</v>
      </c>
      <c r="U126" s="76">
        <v>1</v>
      </c>
      <c r="V126" s="126">
        <f t="shared" si="10"/>
        <v>0</v>
      </c>
      <c r="W126" s="118">
        <f t="shared" si="9"/>
        <v>63</v>
      </c>
      <c r="X126" s="76">
        <v>1</v>
      </c>
      <c r="Y126" s="111">
        <f ca="1">IF(W126&gt;15,100%,OFFSET('B5_FED-CA Tax Depr Rates'!$D$23,0,'B1-NBV NTV Detail'!W126-1))</f>
        <v>1</v>
      </c>
      <c r="Z126" s="126">
        <f t="shared" ca="1" si="11"/>
        <v>15.23</v>
      </c>
      <c r="AA126" s="126">
        <f t="shared" ca="1" si="12"/>
        <v>15.23</v>
      </c>
      <c r="AB126" s="111">
        <f ca="1">IF($W126&gt;22,100%,OFFSET('B5_FED-CA Tax Depr Rates'!$D$30,0,'B1-NBV NTV Detail'!$W126-1))</f>
        <v>1</v>
      </c>
      <c r="AC126" s="126">
        <f t="shared" ca="1" si="13"/>
        <v>15.23</v>
      </c>
    </row>
    <row r="127" spans="1:29">
      <c r="A127" s="20" t="s">
        <v>93</v>
      </c>
      <c r="B127" s="24" t="s">
        <v>94</v>
      </c>
      <c r="C127" s="24" t="s">
        <v>97</v>
      </c>
      <c r="D127" s="24" t="s">
        <v>99</v>
      </c>
      <c r="E127" s="24" t="s">
        <v>96</v>
      </c>
      <c r="F127" s="213">
        <v>1957</v>
      </c>
      <c r="G127" s="215">
        <v>4</v>
      </c>
      <c r="H127" s="215">
        <v>43.77</v>
      </c>
      <c r="I127" s="215">
        <v>39.89</v>
      </c>
      <c r="J127" s="216">
        <v>3.88</v>
      </c>
      <c r="K127" s="219"/>
      <c r="L127" s="206"/>
      <c r="R127" s="110">
        <f t="shared" si="8"/>
        <v>1957</v>
      </c>
      <c r="S127" s="122">
        <f t="shared" si="14"/>
        <v>43.77</v>
      </c>
      <c r="T127" s="111">
        <f>VLOOKUP(R127,'B4_VINTAGE-TAX'!$A$2:$C$100,3,FALSE)</f>
        <v>0</v>
      </c>
      <c r="U127" s="76">
        <v>1</v>
      </c>
      <c r="V127" s="126">
        <f t="shared" si="10"/>
        <v>0</v>
      </c>
      <c r="W127" s="118">
        <f t="shared" si="9"/>
        <v>62</v>
      </c>
      <c r="X127" s="76">
        <v>1</v>
      </c>
      <c r="Y127" s="111">
        <f ca="1">IF(W127&gt;15,100%,OFFSET('B5_FED-CA Tax Depr Rates'!$D$23,0,'B1-NBV NTV Detail'!W127-1))</f>
        <v>1</v>
      </c>
      <c r="Z127" s="126">
        <f t="shared" ca="1" si="11"/>
        <v>43.77</v>
      </c>
      <c r="AA127" s="126">
        <f t="shared" ca="1" si="12"/>
        <v>43.77</v>
      </c>
      <c r="AB127" s="111">
        <f ca="1">IF($W127&gt;22,100%,OFFSET('B5_FED-CA Tax Depr Rates'!$D$30,0,'B1-NBV NTV Detail'!$W127-1))</f>
        <v>1</v>
      </c>
      <c r="AC127" s="126">
        <f t="shared" ca="1" si="13"/>
        <v>43.77</v>
      </c>
    </row>
    <row r="128" spans="1:29">
      <c r="A128" s="20" t="s">
        <v>93</v>
      </c>
      <c r="B128" s="24" t="s">
        <v>94</v>
      </c>
      <c r="C128" s="24" t="s">
        <v>97</v>
      </c>
      <c r="D128" s="24" t="s">
        <v>99</v>
      </c>
      <c r="E128" s="24" t="s">
        <v>96</v>
      </c>
      <c r="F128" s="213">
        <v>1958</v>
      </c>
      <c r="G128" s="215">
        <v>2</v>
      </c>
      <c r="H128" s="215">
        <v>24.81</v>
      </c>
      <c r="I128" s="215">
        <v>22.34</v>
      </c>
      <c r="J128" s="216">
        <v>2.4700000000000002</v>
      </c>
      <c r="K128" s="219"/>
      <c r="L128" s="206"/>
      <c r="R128" s="110">
        <f t="shared" si="8"/>
        <v>1958</v>
      </c>
      <c r="S128" s="122">
        <f t="shared" si="14"/>
        <v>24.81</v>
      </c>
      <c r="T128" s="111">
        <f>VLOOKUP(R128,'B4_VINTAGE-TAX'!$A$2:$C$100,3,FALSE)</f>
        <v>0</v>
      </c>
      <c r="U128" s="76">
        <v>1</v>
      </c>
      <c r="V128" s="126">
        <f t="shared" si="10"/>
        <v>0</v>
      </c>
      <c r="W128" s="118">
        <f t="shared" si="9"/>
        <v>61</v>
      </c>
      <c r="X128" s="76">
        <v>1</v>
      </c>
      <c r="Y128" s="111">
        <f ca="1">IF(W128&gt;15,100%,OFFSET('B5_FED-CA Tax Depr Rates'!$D$23,0,'B1-NBV NTV Detail'!W128-1))</f>
        <v>1</v>
      </c>
      <c r="Z128" s="126">
        <f t="shared" ca="1" si="11"/>
        <v>24.81</v>
      </c>
      <c r="AA128" s="126">
        <f t="shared" ca="1" si="12"/>
        <v>24.81</v>
      </c>
      <c r="AB128" s="111">
        <f ca="1">IF($W128&gt;22,100%,OFFSET('B5_FED-CA Tax Depr Rates'!$D$30,0,'B1-NBV NTV Detail'!$W128-1))</f>
        <v>1</v>
      </c>
      <c r="AC128" s="126">
        <f t="shared" ca="1" si="13"/>
        <v>24.81</v>
      </c>
    </row>
    <row r="129" spans="1:29">
      <c r="A129" s="20" t="s">
        <v>93</v>
      </c>
      <c r="B129" s="24" t="s">
        <v>94</v>
      </c>
      <c r="C129" s="24" t="s">
        <v>97</v>
      </c>
      <c r="D129" s="24" t="s">
        <v>99</v>
      </c>
      <c r="E129" s="24" t="s">
        <v>96</v>
      </c>
      <c r="F129" s="213">
        <v>1959</v>
      </c>
      <c r="G129" s="215" t="s">
        <v>322</v>
      </c>
      <c r="H129" s="215">
        <v>0.49</v>
      </c>
      <c r="I129" s="215">
        <v>0.44</v>
      </c>
      <c r="J129" s="216">
        <v>0.05</v>
      </c>
      <c r="K129" s="219"/>
      <c r="L129" s="206"/>
      <c r="R129" s="110">
        <f t="shared" si="8"/>
        <v>1959</v>
      </c>
      <c r="S129" s="122">
        <f t="shared" si="14"/>
        <v>0.49</v>
      </c>
      <c r="T129" s="111">
        <f>VLOOKUP(R129,'B4_VINTAGE-TAX'!$A$2:$C$100,3,FALSE)</f>
        <v>0</v>
      </c>
      <c r="U129" s="76">
        <v>1</v>
      </c>
      <c r="V129" s="126">
        <f t="shared" si="10"/>
        <v>0</v>
      </c>
      <c r="W129" s="118">
        <f t="shared" si="9"/>
        <v>60</v>
      </c>
      <c r="X129" s="76">
        <v>1</v>
      </c>
      <c r="Y129" s="111">
        <f ca="1">IF(W129&gt;15,100%,OFFSET('B5_FED-CA Tax Depr Rates'!$D$23,0,'B1-NBV NTV Detail'!W129-1))</f>
        <v>1</v>
      </c>
      <c r="Z129" s="126">
        <f t="shared" ca="1" si="11"/>
        <v>0.49</v>
      </c>
      <c r="AA129" s="126">
        <f t="shared" ca="1" si="12"/>
        <v>0.49</v>
      </c>
      <c r="AB129" s="111">
        <f ca="1">IF($W129&gt;22,100%,OFFSET('B5_FED-CA Tax Depr Rates'!$D$30,0,'B1-NBV NTV Detail'!$W129-1))</f>
        <v>1</v>
      </c>
      <c r="AC129" s="126">
        <f t="shared" ca="1" si="13"/>
        <v>0.49</v>
      </c>
    </row>
    <row r="130" spans="1:29">
      <c r="A130" s="20" t="s">
        <v>93</v>
      </c>
      <c r="B130" s="24" t="s">
        <v>94</v>
      </c>
      <c r="C130" s="24" t="s">
        <v>97</v>
      </c>
      <c r="D130" s="24" t="s">
        <v>99</v>
      </c>
      <c r="E130" s="24" t="s">
        <v>96</v>
      </c>
      <c r="F130" s="213">
        <v>1960</v>
      </c>
      <c r="G130" s="215" t="s">
        <v>322</v>
      </c>
      <c r="H130" s="215">
        <v>1.44</v>
      </c>
      <c r="I130" s="215">
        <v>1.26</v>
      </c>
      <c r="J130" s="216">
        <v>0.18</v>
      </c>
      <c r="K130" s="219"/>
      <c r="L130" s="206"/>
      <c r="R130" s="110">
        <f t="shared" si="8"/>
        <v>1960</v>
      </c>
      <c r="S130" s="122">
        <f t="shared" si="14"/>
        <v>1.44</v>
      </c>
      <c r="T130" s="111">
        <f>VLOOKUP(R130,'B4_VINTAGE-TAX'!$A$2:$C$100,3,FALSE)</f>
        <v>0</v>
      </c>
      <c r="U130" s="76">
        <v>1</v>
      </c>
      <c r="V130" s="126">
        <f t="shared" si="10"/>
        <v>0</v>
      </c>
      <c r="W130" s="118">
        <f t="shared" si="9"/>
        <v>59</v>
      </c>
      <c r="X130" s="76">
        <v>1</v>
      </c>
      <c r="Y130" s="111">
        <f ca="1">IF(W130&gt;15,100%,OFFSET('B5_FED-CA Tax Depr Rates'!$D$23,0,'B1-NBV NTV Detail'!W130-1))</f>
        <v>1</v>
      </c>
      <c r="Z130" s="126">
        <f t="shared" ca="1" si="11"/>
        <v>1.44</v>
      </c>
      <c r="AA130" s="126">
        <f t="shared" ca="1" si="12"/>
        <v>1.44</v>
      </c>
      <c r="AB130" s="111">
        <f ca="1">IF($W130&gt;22,100%,OFFSET('B5_FED-CA Tax Depr Rates'!$D$30,0,'B1-NBV NTV Detail'!$W130-1))</f>
        <v>1</v>
      </c>
      <c r="AC130" s="126">
        <f t="shared" ca="1" si="13"/>
        <v>1.44</v>
      </c>
    </row>
    <row r="131" spans="1:29">
      <c r="A131" s="20" t="s">
        <v>93</v>
      </c>
      <c r="B131" s="24" t="s">
        <v>94</v>
      </c>
      <c r="C131" s="24" t="s">
        <v>97</v>
      </c>
      <c r="D131" s="24" t="s">
        <v>99</v>
      </c>
      <c r="E131" s="24" t="s">
        <v>96</v>
      </c>
      <c r="F131" s="213">
        <v>1961</v>
      </c>
      <c r="G131" s="215" t="s">
        <v>322</v>
      </c>
      <c r="H131" s="215">
        <v>0.12</v>
      </c>
      <c r="I131" s="215">
        <v>0.1</v>
      </c>
      <c r="J131" s="216">
        <v>0.02</v>
      </c>
      <c r="K131" s="219"/>
      <c r="L131" s="206"/>
      <c r="R131" s="110">
        <f t="shared" si="8"/>
        <v>1961</v>
      </c>
      <c r="S131" s="122">
        <f t="shared" si="14"/>
        <v>0.12</v>
      </c>
      <c r="T131" s="111">
        <f>VLOOKUP(R131,'B4_VINTAGE-TAX'!$A$2:$C$100,3,FALSE)</f>
        <v>0</v>
      </c>
      <c r="U131" s="76">
        <v>1</v>
      </c>
      <c r="V131" s="126">
        <f t="shared" si="10"/>
        <v>0</v>
      </c>
      <c r="W131" s="118">
        <f t="shared" si="9"/>
        <v>58</v>
      </c>
      <c r="X131" s="76">
        <v>1</v>
      </c>
      <c r="Y131" s="111">
        <f ca="1">IF(W131&gt;15,100%,OFFSET('B5_FED-CA Tax Depr Rates'!$D$23,0,'B1-NBV NTV Detail'!W131-1))</f>
        <v>1</v>
      </c>
      <c r="Z131" s="126">
        <f t="shared" ca="1" si="11"/>
        <v>0.12</v>
      </c>
      <c r="AA131" s="126">
        <f t="shared" ca="1" si="12"/>
        <v>0.12</v>
      </c>
      <c r="AB131" s="111">
        <f ca="1">IF($W131&gt;22,100%,OFFSET('B5_FED-CA Tax Depr Rates'!$D$30,0,'B1-NBV NTV Detail'!$W131-1))</f>
        <v>1</v>
      </c>
      <c r="AC131" s="126">
        <f t="shared" ca="1" si="13"/>
        <v>0.12</v>
      </c>
    </row>
    <row r="132" spans="1:29">
      <c r="A132" s="20" t="s">
        <v>93</v>
      </c>
      <c r="B132" s="24" t="s">
        <v>94</v>
      </c>
      <c r="C132" s="24" t="s">
        <v>97</v>
      </c>
      <c r="D132" s="24" t="s">
        <v>99</v>
      </c>
      <c r="E132" s="24" t="s">
        <v>96</v>
      </c>
      <c r="F132" s="213">
        <v>1962</v>
      </c>
      <c r="G132" s="215" t="s">
        <v>322</v>
      </c>
      <c r="H132" s="215">
        <v>0.06</v>
      </c>
      <c r="I132" s="215">
        <v>0.05</v>
      </c>
      <c r="J132" s="216">
        <v>0.01</v>
      </c>
      <c r="K132" s="219"/>
      <c r="L132" s="206"/>
      <c r="R132" s="110">
        <f t="shared" si="8"/>
        <v>1962</v>
      </c>
      <c r="S132" s="122">
        <f t="shared" si="14"/>
        <v>0.06</v>
      </c>
      <c r="T132" s="111">
        <f>VLOOKUP(R132,'B4_VINTAGE-TAX'!$A$2:$C$100,3,FALSE)</f>
        <v>0</v>
      </c>
      <c r="U132" s="76">
        <v>1</v>
      </c>
      <c r="V132" s="126">
        <f t="shared" si="10"/>
        <v>0</v>
      </c>
      <c r="W132" s="118">
        <f t="shared" si="9"/>
        <v>57</v>
      </c>
      <c r="X132" s="76">
        <v>1</v>
      </c>
      <c r="Y132" s="111">
        <f ca="1">IF(W132&gt;15,100%,OFFSET('B5_FED-CA Tax Depr Rates'!$D$23,0,'B1-NBV NTV Detail'!W132-1))</f>
        <v>1</v>
      </c>
      <c r="Z132" s="126">
        <f t="shared" ca="1" si="11"/>
        <v>0.06</v>
      </c>
      <c r="AA132" s="126">
        <f t="shared" ca="1" si="12"/>
        <v>0.06</v>
      </c>
      <c r="AB132" s="111">
        <f ca="1">IF($W132&gt;22,100%,OFFSET('B5_FED-CA Tax Depr Rates'!$D$30,0,'B1-NBV NTV Detail'!$W132-1))</f>
        <v>1</v>
      </c>
      <c r="AC132" s="126">
        <f t="shared" ca="1" si="13"/>
        <v>0.06</v>
      </c>
    </row>
    <row r="133" spans="1:29">
      <c r="A133" s="20" t="s">
        <v>93</v>
      </c>
      <c r="B133" s="24" t="s">
        <v>94</v>
      </c>
      <c r="C133" s="24" t="s">
        <v>97</v>
      </c>
      <c r="D133" s="24" t="s">
        <v>99</v>
      </c>
      <c r="E133" s="24" t="s">
        <v>96</v>
      </c>
      <c r="F133" s="213">
        <v>1964</v>
      </c>
      <c r="G133" s="215" t="s">
        <v>322</v>
      </c>
      <c r="H133" s="215">
        <v>0.17</v>
      </c>
      <c r="I133" s="215">
        <v>0.14000000000000001</v>
      </c>
      <c r="J133" s="216">
        <v>0.03</v>
      </c>
      <c r="K133" s="219"/>
      <c r="L133" s="206"/>
      <c r="R133" s="110">
        <f t="shared" si="8"/>
        <v>1964</v>
      </c>
      <c r="S133" s="122">
        <f t="shared" si="14"/>
        <v>0.17</v>
      </c>
      <c r="T133" s="111">
        <f>VLOOKUP(R133,'B4_VINTAGE-TAX'!$A$2:$C$100,3,FALSE)</f>
        <v>0</v>
      </c>
      <c r="U133" s="76">
        <v>1</v>
      </c>
      <c r="V133" s="126">
        <f t="shared" si="10"/>
        <v>0</v>
      </c>
      <c r="W133" s="118">
        <f t="shared" si="9"/>
        <v>55</v>
      </c>
      <c r="X133" s="76">
        <v>1</v>
      </c>
      <c r="Y133" s="111">
        <f ca="1">IF(W133&gt;15,100%,OFFSET('B5_FED-CA Tax Depr Rates'!$D$23,0,'B1-NBV NTV Detail'!W133-1))</f>
        <v>1</v>
      </c>
      <c r="Z133" s="126">
        <f t="shared" ca="1" si="11"/>
        <v>0.17</v>
      </c>
      <c r="AA133" s="126">
        <f t="shared" ca="1" si="12"/>
        <v>0.17</v>
      </c>
      <c r="AB133" s="111">
        <f ca="1">IF($W133&gt;22,100%,OFFSET('B5_FED-CA Tax Depr Rates'!$D$30,0,'B1-NBV NTV Detail'!$W133-1))</f>
        <v>1</v>
      </c>
      <c r="AC133" s="126">
        <f t="shared" ca="1" si="13"/>
        <v>0.17</v>
      </c>
    </row>
    <row r="134" spans="1:29">
      <c r="A134" s="20" t="s">
        <v>93</v>
      </c>
      <c r="B134" s="24" t="s">
        <v>94</v>
      </c>
      <c r="C134" s="24" t="s">
        <v>97</v>
      </c>
      <c r="D134" s="24" t="s">
        <v>99</v>
      </c>
      <c r="E134" s="24" t="s">
        <v>96</v>
      </c>
      <c r="F134" s="213">
        <v>1965</v>
      </c>
      <c r="G134" s="215" t="s">
        <v>322</v>
      </c>
      <c r="H134" s="215">
        <v>2.8</v>
      </c>
      <c r="I134" s="215">
        <v>2.2999999999999998</v>
      </c>
      <c r="J134" s="216">
        <v>0.5</v>
      </c>
      <c r="K134" s="219"/>
      <c r="L134" s="206"/>
      <c r="R134" s="110">
        <f t="shared" si="8"/>
        <v>1965</v>
      </c>
      <c r="S134" s="122">
        <f t="shared" si="14"/>
        <v>2.8</v>
      </c>
      <c r="T134" s="111">
        <f>VLOOKUP(R134,'B4_VINTAGE-TAX'!$A$2:$C$100,3,FALSE)</f>
        <v>0</v>
      </c>
      <c r="U134" s="76">
        <v>1</v>
      </c>
      <c r="V134" s="126">
        <f t="shared" si="10"/>
        <v>0</v>
      </c>
      <c r="W134" s="118">
        <f t="shared" si="9"/>
        <v>54</v>
      </c>
      <c r="X134" s="76">
        <v>1</v>
      </c>
      <c r="Y134" s="111">
        <f ca="1">IF(W134&gt;15,100%,OFFSET('B5_FED-CA Tax Depr Rates'!$D$23,0,'B1-NBV NTV Detail'!W134-1))</f>
        <v>1</v>
      </c>
      <c r="Z134" s="126">
        <f t="shared" ca="1" si="11"/>
        <v>2.8</v>
      </c>
      <c r="AA134" s="126">
        <f t="shared" ca="1" si="12"/>
        <v>2.8</v>
      </c>
      <c r="AB134" s="111">
        <f ca="1">IF($W134&gt;22,100%,OFFSET('B5_FED-CA Tax Depr Rates'!$D$30,0,'B1-NBV NTV Detail'!$W134-1))</f>
        <v>1</v>
      </c>
      <c r="AC134" s="126">
        <f t="shared" ca="1" si="13"/>
        <v>2.8</v>
      </c>
    </row>
    <row r="135" spans="1:29">
      <c r="A135" s="20" t="s">
        <v>93</v>
      </c>
      <c r="B135" s="24" t="s">
        <v>94</v>
      </c>
      <c r="C135" s="24" t="s">
        <v>97</v>
      </c>
      <c r="D135" s="24" t="s">
        <v>99</v>
      </c>
      <c r="E135" s="24" t="s">
        <v>96</v>
      </c>
      <c r="F135" s="213">
        <v>1966</v>
      </c>
      <c r="G135" s="215" t="s">
        <v>322</v>
      </c>
      <c r="H135" s="215">
        <v>0.78</v>
      </c>
      <c r="I135" s="215">
        <v>0.63</v>
      </c>
      <c r="J135" s="216">
        <v>0.15</v>
      </c>
      <c r="K135" s="219"/>
      <c r="L135" s="206"/>
      <c r="R135" s="110">
        <f t="shared" si="8"/>
        <v>1966</v>
      </c>
      <c r="S135" s="122">
        <f t="shared" si="14"/>
        <v>0.78</v>
      </c>
      <c r="T135" s="111">
        <f>VLOOKUP(R135,'B4_VINTAGE-TAX'!$A$2:$C$100,3,FALSE)</f>
        <v>0</v>
      </c>
      <c r="U135" s="76">
        <v>1</v>
      </c>
      <c r="V135" s="126">
        <f t="shared" si="10"/>
        <v>0</v>
      </c>
      <c r="W135" s="118">
        <f t="shared" si="9"/>
        <v>53</v>
      </c>
      <c r="X135" s="76">
        <v>1</v>
      </c>
      <c r="Y135" s="111">
        <f ca="1">IF(W135&gt;15,100%,OFFSET('B5_FED-CA Tax Depr Rates'!$D$23,0,'B1-NBV NTV Detail'!W135-1))</f>
        <v>1</v>
      </c>
      <c r="Z135" s="126">
        <f t="shared" ca="1" si="11"/>
        <v>0.78</v>
      </c>
      <c r="AA135" s="126">
        <f t="shared" ca="1" si="12"/>
        <v>0.78</v>
      </c>
      <c r="AB135" s="111">
        <f ca="1">IF($W135&gt;22,100%,OFFSET('B5_FED-CA Tax Depr Rates'!$D$30,0,'B1-NBV NTV Detail'!$W135-1))</f>
        <v>1</v>
      </c>
      <c r="AC135" s="126">
        <f t="shared" ca="1" si="13"/>
        <v>0.78</v>
      </c>
    </row>
    <row r="136" spans="1:29">
      <c r="A136" s="20" t="s">
        <v>93</v>
      </c>
      <c r="B136" s="24" t="s">
        <v>94</v>
      </c>
      <c r="C136" s="24" t="s">
        <v>97</v>
      </c>
      <c r="D136" s="24" t="s">
        <v>99</v>
      </c>
      <c r="E136" s="24" t="s">
        <v>96</v>
      </c>
      <c r="F136" s="213">
        <v>1967</v>
      </c>
      <c r="G136" s="215" t="s">
        <v>322</v>
      </c>
      <c r="H136" s="215">
        <v>1.84</v>
      </c>
      <c r="I136" s="215">
        <v>1.46</v>
      </c>
      <c r="J136" s="216">
        <v>0.38</v>
      </c>
      <c r="K136" s="219"/>
      <c r="L136" s="206"/>
      <c r="R136" s="110">
        <f t="shared" si="8"/>
        <v>1967</v>
      </c>
      <c r="S136" s="122">
        <f t="shared" si="14"/>
        <v>1.84</v>
      </c>
      <c r="T136" s="111">
        <f>VLOOKUP(R136,'B4_VINTAGE-TAX'!$A$2:$C$100,3,FALSE)</f>
        <v>0</v>
      </c>
      <c r="U136" s="76">
        <v>1</v>
      </c>
      <c r="V136" s="126">
        <f t="shared" si="10"/>
        <v>0</v>
      </c>
      <c r="W136" s="118">
        <f t="shared" si="9"/>
        <v>52</v>
      </c>
      <c r="X136" s="76">
        <v>1</v>
      </c>
      <c r="Y136" s="111">
        <f ca="1">IF(W136&gt;15,100%,OFFSET('B5_FED-CA Tax Depr Rates'!$D$23,0,'B1-NBV NTV Detail'!W136-1))</f>
        <v>1</v>
      </c>
      <c r="Z136" s="126">
        <f t="shared" ca="1" si="11"/>
        <v>1.84</v>
      </c>
      <c r="AA136" s="126">
        <f t="shared" ca="1" si="12"/>
        <v>1.84</v>
      </c>
      <c r="AB136" s="111">
        <f ca="1">IF($W136&gt;22,100%,OFFSET('B5_FED-CA Tax Depr Rates'!$D$30,0,'B1-NBV NTV Detail'!$W136-1))</f>
        <v>1</v>
      </c>
      <c r="AC136" s="126">
        <f t="shared" ca="1" si="13"/>
        <v>1.84</v>
      </c>
    </row>
    <row r="137" spans="1:29">
      <c r="A137" s="20" t="s">
        <v>93</v>
      </c>
      <c r="B137" s="24" t="s">
        <v>94</v>
      </c>
      <c r="C137" s="24" t="s">
        <v>97</v>
      </c>
      <c r="D137" s="24" t="s">
        <v>99</v>
      </c>
      <c r="E137" s="24" t="s">
        <v>96</v>
      </c>
      <c r="F137" s="213">
        <v>1968</v>
      </c>
      <c r="G137" s="215" t="s">
        <v>322</v>
      </c>
      <c r="H137" s="215">
        <v>0.08</v>
      </c>
      <c r="I137" s="215">
        <v>0.06</v>
      </c>
      <c r="J137" s="216">
        <v>0.02</v>
      </c>
      <c r="K137" s="219"/>
      <c r="L137" s="206"/>
      <c r="R137" s="110">
        <f t="shared" si="8"/>
        <v>1968</v>
      </c>
      <c r="S137" s="122">
        <f t="shared" si="14"/>
        <v>0.08</v>
      </c>
      <c r="T137" s="111">
        <f>VLOOKUP(R137,'B4_VINTAGE-TAX'!$A$2:$C$100,3,FALSE)</f>
        <v>0</v>
      </c>
      <c r="U137" s="76">
        <v>1</v>
      </c>
      <c r="V137" s="126">
        <f t="shared" si="10"/>
        <v>0</v>
      </c>
      <c r="W137" s="118">
        <f t="shared" si="9"/>
        <v>51</v>
      </c>
      <c r="X137" s="76">
        <v>1</v>
      </c>
      <c r="Y137" s="111">
        <f ca="1">IF(W137&gt;15,100%,OFFSET('B5_FED-CA Tax Depr Rates'!$D$23,0,'B1-NBV NTV Detail'!W137-1))</f>
        <v>1</v>
      </c>
      <c r="Z137" s="126">
        <f t="shared" ca="1" si="11"/>
        <v>0.08</v>
      </c>
      <c r="AA137" s="126">
        <f t="shared" ca="1" si="12"/>
        <v>0.08</v>
      </c>
      <c r="AB137" s="111">
        <f ca="1">IF($W137&gt;22,100%,OFFSET('B5_FED-CA Tax Depr Rates'!$D$30,0,'B1-NBV NTV Detail'!$W137-1))</f>
        <v>1</v>
      </c>
      <c r="AC137" s="126">
        <f t="shared" ca="1" si="13"/>
        <v>0.08</v>
      </c>
    </row>
    <row r="138" spans="1:29">
      <c r="A138" s="20" t="s">
        <v>93</v>
      </c>
      <c r="B138" s="24" t="s">
        <v>94</v>
      </c>
      <c r="C138" s="24" t="s">
        <v>97</v>
      </c>
      <c r="D138" s="24" t="s">
        <v>99</v>
      </c>
      <c r="E138" s="24" t="s">
        <v>96</v>
      </c>
      <c r="F138" s="213">
        <v>1969</v>
      </c>
      <c r="G138" s="215" t="s">
        <v>322</v>
      </c>
      <c r="H138" s="215">
        <v>2.2599999999999998</v>
      </c>
      <c r="I138" s="215">
        <v>1.74</v>
      </c>
      <c r="J138" s="216">
        <v>0.52</v>
      </c>
      <c r="K138" s="219"/>
      <c r="L138" s="206"/>
      <c r="R138" s="110">
        <f t="shared" si="8"/>
        <v>1969</v>
      </c>
      <c r="S138" s="122">
        <f t="shared" si="14"/>
        <v>2.2599999999999998</v>
      </c>
      <c r="T138" s="111">
        <f>VLOOKUP(R138,'B4_VINTAGE-TAX'!$A$2:$C$100,3,FALSE)</f>
        <v>0</v>
      </c>
      <c r="U138" s="76">
        <v>1</v>
      </c>
      <c r="V138" s="126">
        <f t="shared" si="10"/>
        <v>0</v>
      </c>
      <c r="W138" s="118">
        <f t="shared" si="9"/>
        <v>50</v>
      </c>
      <c r="X138" s="76">
        <v>1</v>
      </c>
      <c r="Y138" s="111">
        <f ca="1">IF(W138&gt;15,100%,OFFSET('B5_FED-CA Tax Depr Rates'!$D$23,0,'B1-NBV NTV Detail'!W138-1))</f>
        <v>1</v>
      </c>
      <c r="Z138" s="126">
        <f t="shared" ca="1" si="11"/>
        <v>2.2599999999999998</v>
      </c>
      <c r="AA138" s="126">
        <f t="shared" ca="1" si="12"/>
        <v>2.2599999999999998</v>
      </c>
      <c r="AB138" s="111">
        <f ca="1">IF($W138&gt;22,100%,OFFSET('B5_FED-CA Tax Depr Rates'!$D$30,0,'B1-NBV NTV Detail'!$W138-1))</f>
        <v>1</v>
      </c>
      <c r="AC138" s="126">
        <f t="shared" ca="1" si="13"/>
        <v>2.2599999999999998</v>
      </c>
    </row>
    <row r="139" spans="1:29">
      <c r="A139" s="20" t="s">
        <v>93</v>
      </c>
      <c r="B139" s="24" t="s">
        <v>94</v>
      </c>
      <c r="C139" s="24" t="s">
        <v>97</v>
      </c>
      <c r="D139" s="24" t="s">
        <v>99</v>
      </c>
      <c r="E139" s="24" t="s">
        <v>96</v>
      </c>
      <c r="F139" s="213">
        <v>1970</v>
      </c>
      <c r="G139" s="215" t="s">
        <v>322</v>
      </c>
      <c r="H139" s="215">
        <v>0.9</v>
      </c>
      <c r="I139" s="215">
        <v>0.68</v>
      </c>
      <c r="J139" s="216">
        <v>0.22</v>
      </c>
      <c r="K139" s="219"/>
      <c r="L139" s="206"/>
      <c r="R139" s="110">
        <f t="shared" si="8"/>
        <v>1970</v>
      </c>
      <c r="S139" s="122">
        <f t="shared" si="14"/>
        <v>0.9</v>
      </c>
      <c r="T139" s="111">
        <f>VLOOKUP(R139,'B4_VINTAGE-TAX'!$A$2:$C$100,3,FALSE)</f>
        <v>0</v>
      </c>
      <c r="U139" s="76">
        <v>1</v>
      </c>
      <c r="V139" s="126">
        <f t="shared" si="10"/>
        <v>0</v>
      </c>
      <c r="W139" s="118">
        <f t="shared" si="9"/>
        <v>49</v>
      </c>
      <c r="X139" s="76">
        <v>1</v>
      </c>
      <c r="Y139" s="111">
        <f ca="1">IF(W139&gt;15,100%,OFFSET('B5_FED-CA Tax Depr Rates'!$D$23,0,'B1-NBV NTV Detail'!W139-1))</f>
        <v>1</v>
      </c>
      <c r="Z139" s="126">
        <f t="shared" ca="1" si="11"/>
        <v>0.9</v>
      </c>
      <c r="AA139" s="126">
        <f t="shared" ca="1" si="12"/>
        <v>0.9</v>
      </c>
      <c r="AB139" s="111">
        <f ca="1">IF($W139&gt;22,100%,OFFSET('B5_FED-CA Tax Depr Rates'!$D$30,0,'B1-NBV NTV Detail'!$W139-1))</f>
        <v>1</v>
      </c>
      <c r="AC139" s="126">
        <f t="shared" ca="1" si="13"/>
        <v>0.9</v>
      </c>
    </row>
    <row r="140" spans="1:29">
      <c r="A140" s="20" t="s">
        <v>93</v>
      </c>
      <c r="B140" s="24" t="s">
        <v>94</v>
      </c>
      <c r="C140" s="24" t="s">
        <v>97</v>
      </c>
      <c r="D140" s="24" t="s">
        <v>99</v>
      </c>
      <c r="E140" s="24" t="s">
        <v>96</v>
      </c>
      <c r="F140" s="213">
        <v>1971</v>
      </c>
      <c r="G140" s="215" t="s">
        <v>322</v>
      </c>
      <c r="H140" s="215">
        <v>3.98</v>
      </c>
      <c r="I140" s="215">
        <v>2.97</v>
      </c>
      <c r="J140" s="216">
        <v>1.01</v>
      </c>
      <c r="K140" s="219"/>
      <c r="L140" s="206"/>
      <c r="R140" s="110">
        <f t="shared" ref="R140:R203" si="15">(F140)*1</f>
        <v>1971</v>
      </c>
      <c r="S140" s="122">
        <f t="shared" si="14"/>
        <v>3.98</v>
      </c>
      <c r="T140" s="111">
        <f>VLOOKUP(R140,'B4_VINTAGE-TAX'!$A$2:$C$100,3,FALSE)</f>
        <v>0</v>
      </c>
      <c r="U140" s="76">
        <v>1</v>
      </c>
      <c r="V140" s="126">
        <f t="shared" si="10"/>
        <v>0</v>
      </c>
      <c r="W140" s="118">
        <f t="shared" ref="W140:W203" si="16">2018-R140+1</f>
        <v>48</v>
      </c>
      <c r="X140" s="76">
        <v>1</v>
      </c>
      <c r="Y140" s="111">
        <f ca="1">IF(W140&gt;15,100%,OFFSET('B5_FED-CA Tax Depr Rates'!$D$23,0,'B1-NBV NTV Detail'!W140-1))</f>
        <v>1</v>
      </c>
      <c r="Z140" s="126">
        <f t="shared" ca="1" si="11"/>
        <v>3.98</v>
      </c>
      <c r="AA140" s="126">
        <f t="shared" ca="1" si="12"/>
        <v>3.98</v>
      </c>
      <c r="AB140" s="111">
        <f ca="1">IF($W140&gt;22,100%,OFFSET('B5_FED-CA Tax Depr Rates'!$D$30,0,'B1-NBV NTV Detail'!$W140-1))</f>
        <v>1</v>
      </c>
      <c r="AC140" s="126">
        <f t="shared" ca="1" si="13"/>
        <v>3.98</v>
      </c>
    </row>
    <row r="141" spans="1:29">
      <c r="A141" s="20" t="s">
        <v>93</v>
      </c>
      <c r="B141" s="24" t="s">
        <v>94</v>
      </c>
      <c r="C141" s="24" t="s">
        <v>97</v>
      </c>
      <c r="D141" s="24" t="s">
        <v>99</v>
      </c>
      <c r="E141" s="24" t="s">
        <v>96</v>
      </c>
      <c r="F141" s="213">
        <v>1972</v>
      </c>
      <c r="G141" s="215" t="s">
        <v>322</v>
      </c>
      <c r="H141" s="215">
        <v>4.62</v>
      </c>
      <c r="I141" s="215">
        <v>3.38</v>
      </c>
      <c r="J141" s="216">
        <v>1.24</v>
      </c>
      <c r="K141" s="219"/>
      <c r="L141" s="206"/>
      <c r="R141" s="110">
        <f t="shared" si="15"/>
        <v>1972</v>
      </c>
      <c r="S141" s="122">
        <f t="shared" si="14"/>
        <v>4.62</v>
      </c>
      <c r="T141" s="111">
        <f>VLOOKUP(R141,'B4_VINTAGE-TAX'!$A$2:$C$100,3,FALSE)</f>
        <v>0</v>
      </c>
      <c r="U141" s="76">
        <v>1</v>
      </c>
      <c r="V141" s="126">
        <f t="shared" ref="V141:V204" si="17">S141*T141</f>
        <v>0</v>
      </c>
      <c r="W141" s="118">
        <f t="shared" si="16"/>
        <v>47</v>
      </c>
      <c r="X141" s="76">
        <v>1</v>
      </c>
      <c r="Y141" s="111">
        <f ca="1">IF(W141&gt;15,100%,OFFSET('B5_FED-CA Tax Depr Rates'!$D$23,0,'B1-NBV NTV Detail'!W141-1))</f>
        <v>1</v>
      </c>
      <c r="Z141" s="126">
        <f t="shared" ref="Z141:Z204" ca="1" si="18">(S141-V141)*Y141</f>
        <v>4.62</v>
      </c>
      <c r="AA141" s="126">
        <f t="shared" ref="AA141:AA204" ca="1" si="19">V141+Z141</f>
        <v>4.62</v>
      </c>
      <c r="AB141" s="111">
        <f ca="1">IF($W141&gt;22,100%,OFFSET('B5_FED-CA Tax Depr Rates'!$D$30,0,'B1-NBV NTV Detail'!$W141-1))</f>
        <v>1</v>
      </c>
      <c r="AC141" s="126">
        <f t="shared" ref="AC141:AC204" ca="1" si="20">AB141*S141</f>
        <v>4.62</v>
      </c>
    </row>
    <row r="142" spans="1:29">
      <c r="A142" s="20" t="s">
        <v>93</v>
      </c>
      <c r="B142" s="24" t="s">
        <v>94</v>
      </c>
      <c r="C142" s="24" t="s">
        <v>97</v>
      </c>
      <c r="D142" s="24" t="s">
        <v>99</v>
      </c>
      <c r="E142" s="24" t="s">
        <v>96</v>
      </c>
      <c r="F142" s="213">
        <v>1973</v>
      </c>
      <c r="G142" s="215" t="s">
        <v>322</v>
      </c>
      <c r="H142" s="215">
        <v>0.48</v>
      </c>
      <c r="I142" s="215">
        <v>0.35</v>
      </c>
      <c r="J142" s="216">
        <v>0.13</v>
      </c>
      <c r="K142" s="219"/>
      <c r="L142" s="206"/>
      <c r="R142" s="110">
        <f t="shared" si="15"/>
        <v>1973</v>
      </c>
      <c r="S142" s="122">
        <f t="shared" si="14"/>
        <v>0.48</v>
      </c>
      <c r="T142" s="111">
        <f>VLOOKUP(R142,'B4_VINTAGE-TAX'!$A$2:$C$100,3,FALSE)</f>
        <v>0</v>
      </c>
      <c r="U142" s="76">
        <v>1</v>
      </c>
      <c r="V142" s="126">
        <f t="shared" si="17"/>
        <v>0</v>
      </c>
      <c r="W142" s="118">
        <f t="shared" si="16"/>
        <v>46</v>
      </c>
      <c r="X142" s="76">
        <v>1</v>
      </c>
      <c r="Y142" s="111">
        <f ca="1">IF(W142&gt;15,100%,OFFSET('B5_FED-CA Tax Depr Rates'!$D$23,0,'B1-NBV NTV Detail'!W142-1))</f>
        <v>1</v>
      </c>
      <c r="Z142" s="126">
        <f t="shared" ca="1" si="18"/>
        <v>0.48</v>
      </c>
      <c r="AA142" s="126">
        <f t="shared" ca="1" si="19"/>
        <v>0.48</v>
      </c>
      <c r="AB142" s="111">
        <f ca="1">IF($W142&gt;22,100%,OFFSET('B5_FED-CA Tax Depr Rates'!$D$30,0,'B1-NBV NTV Detail'!$W142-1))</f>
        <v>1</v>
      </c>
      <c r="AC142" s="126">
        <f t="shared" ca="1" si="20"/>
        <v>0.48</v>
      </c>
    </row>
    <row r="143" spans="1:29">
      <c r="A143" s="20" t="s">
        <v>93</v>
      </c>
      <c r="B143" s="24" t="s">
        <v>94</v>
      </c>
      <c r="C143" s="24" t="s">
        <v>97</v>
      </c>
      <c r="D143" s="24" t="s">
        <v>99</v>
      </c>
      <c r="E143" s="24" t="s">
        <v>96</v>
      </c>
      <c r="F143" s="213">
        <v>1974</v>
      </c>
      <c r="G143" s="215" t="s">
        <v>322</v>
      </c>
      <c r="H143" s="215">
        <v>0.67</v>
      </c>
      <c r="I143" s="215">
        <v>0.47</v>
      </c>
      <c r="J143" s="216">
        <v>0.2</v>
      </c>
      <c r="K143" s="219"/>
      <c r="L143" s="206"/>
      <c r="R143" s="110">
        <f t="shared" si="15"/>
        <v>1974</v>
      </c>
      <c r="S143" s="122">
        <f t="shared" si="14"/>
        <v>0.67</v>
      </c>
      <c r="T143" s="111">
        <f>VLOOKUP(R143,'B4_VINTAGE-TAX'!$A$2:$C$100,3,FALSE)</f>
        <v>0</v>
      </c>
      <c r="U143" s="76">
        <v>1</v>
      </c>
      <c r="V143" s="126">
        <f t="shared" si="17"/>
        <v>0</v>
      </c>
      <c r="W143" s="118">
        <f t="shared" si="16"/>
        <v>45</v>
      </c>
      <c r="X143" s="76">
        <v>1</v>
      </c>
      <c r="Y143" s="111">
        <f ca="1">IF(W143&gt;15,100%,OFFSET('B5_FED-CA Tax Depr Rates'!$D$23,0,'B1-NBV NTV Detail'!W143-1))</f>
        <v>1</v>
      </c>
      <c r="Z143" s="126">
        <f t="shared" ca="1" si="18"/>
        <v>0.67</v>
      </c>
      <c r="AA143" s="126">
        <f t="shared" ca="1" si="19"/>
        <v>0.67</v>
      </c>
      <c r="AB143" s="111">
        <f ca="1">IF($W143&gt;22,100%,OFFSET('B5_FED-CA Tax Depr Rates'!$D$30,0,'B1-NBV NTV Detail'!$W143-1))</f>
        <v>1</v>
      </c>
      <c r="AC143" s="126">
        <f t="shared" ca="1" si="20"/>
        <v>0.67</v>
      </c>
    </row>
    <row r="144" spans="1:29">
      <c r="A144" s="20" t="s">
        <v>93</v>
      </c>
      <c r="B144" s="24" t="s">
        <v>94</v>
      </c>
      <c r="C144" s="24" t="s">
        <v>97</v>
      </c>
      <c r="D144" s="24" t="s">
        <v>99</v>
      </c>
      <c r="E144" s="24" t="s">
        <v>96</v>
      </c>
      <c r="F144" s="213">
        <v>1975</v>
      </c>
      <c r="G144" s="215" t="s">
        <v>322</v>
      </c>
      <c r="H144" s="215">
        <v>0.08</v>
      </c>
      <c r="I144" s="215">
        <v>0.06</v>
      </c>
      <c r="J144" s="216">
        <v>0.02</v>
      </c>
      <c r="K144" s="219"/>
      <c r="L144" s="206"/>
      <c r="R144" s="110">
        <f t="shared" si="15"/>
        <v>1975</v>
      </c>
      <c r="S144" s="122">
        <f t="shared" si="14"/>
        <v>0.08</v>
      </c>
      <c r="T144" s="111">
        <f>VLOOKUP(R144,'B4_VINTAGE-TAX'!$A$2:$C$100,3,FALSE)</f>
        <v>0</v>
      </c>
      <c r="U144" s="76">
        <v>1</v>
      </c>
      <c r="V144" s="126">
        <f t="shared" si="17"/>
        <v>0</v>
      </c>
      <c r="W144" s="118">
        <f t="shared" si="16"/>
        <v>44</v>
      </c>
      <c r="X144" s="76">
        <v>1</v>
      </c>
      <c r="Y144" s="111">
        <f ca="1">IF(W144&gt;15,100%,OFFSET('B5_FED-CA Tax Depr Rates'!$D$23,0,'B1-NBV NTV Detail'!W144-1))</f>
        <v>1</v>
      </c>
      <c r="Z144" s="126">
        <f t="shared" ca="1" si="18"/>
        <v>0.08</v>
      </c>
      <c r="AA144" s="126">
        <f t="shared" ca="1" si="19"/>
        <v>0.08</v>
      </c>
      <c r="AB144" s="111">
        <f ca="1">IF($W144&gt;22,100%,OFFSET('B5_FED-CA Tax Depr Rates'!$D$30,0,'B1-NBV NTV Detail'!$W144-1))</f>
        <v>1</v>
      </c>
      <c r="AC144" s="126">
        <f t="shared" ca="1" si="20"/>
        <v>0.08</v>
      </c>
    </row>
    <row r="145" spans="1:29">
      <c r="A145" s="20" t="s">
        <v>93</v>
      </c>
      <c r="B145" s="24" t="s">
        <v>94</v>
      </c>
      <c r="C145" s="24" t="s">
        <v>97</v>
      </c>
      <c r="D145" s="24" t="s">
        <v>99</v>
      </c>
      <c r="E145" s="24" t="s">
        <v>96</v>
      </c>
      <c r="F145" s="213">
        <v>1976</v>
      </c>
      <c r="G145" s="215" t="s">
        <v>322</v>
      </c>
      <c r="H145" s="215">
        <v>1</v>
      </c>
      <c r="I145" s="215">
        <v>0.68</v>
      </c>
      <c r="J145" s="216">
        <v>0.32</v>
      </c>
      <c r="K145" s="219"/>
      <c r="L145" s="206"/>
      <c r="R145" s="110">
        <f t="shared" si="15"/>
        <v>1976</v>
      </c>
      <c r="S145" s="122">
        <f t="shared" si="14"/>
        <v>1</v>
      </c>
      <c r="T145" s="111">
        <f>VLOOKUP(R145,'B4_VINTAGE-TAX'!$A$2:$C$100,3,FALSE)</f>
        <v>0</v>
      </c>
      <c r="U145" s="76">
        <v>1</v>
      </c>
      <c r="V145" s="126">
        <f t="shared" si="17"/>
        <v>0</v>
      </c>
      <c r="W145" s="118">
        <f t="shared" si="16"/>
        <v>43</v>
      </c>
      <c r="X145" s="76">
        <v>1</v>
      </c>
      <c r="Y145" s="111">
        <f ca="1">IF(W145&gt;15,100%,OFFSET('B5_FED-CA Tax Depr Rates'!$D$23,0,'B1-NBV NTV Detail'!W145-1))</f>
        <v>1</v>
      </c>
      <c r="Z145" s="126">
        <f t="shared" ca="1" si="18"/>
        <v>1</v>
      </c>
      <c r="AA145" s="126">
        <f t="shared" ca="1" si="19"/>
        <v>1</v>
      </c>
      <c r="AB145" s="111">
        <f ca="1">IF($W145&gt;22,100%,OFFSET('B5_FED-CA Tax Depr Rates'!$D$30,0,'B1-NBV NTV Detail'!$W145-1))</f>
        <v>1</v>
      </c>
      <c r="AC145" s="126">
        <f t="shared" ca="1" si="20"/>
        <v>1</v>
      </c>
    </row>
    <row r="146" spans="1:29">
      <c r="A146" s="20" t="s">
        <v>93</v>
      </c>
      <c r="B146" s="24" t="s">
        <v>94</v>
      </c>
      <c r="C146" s="24" t="s">
        <v>97</v>
      </c>
      <c r="D146" s="24" t="s">
        <v>99</v>
      </c>
      <c r="E146" s="24" t="s">
        <v>96</v>
      </c>
      <c r="F146" s="213">
        <v>1977</v>
      </c>
      <c r="G146" s="215" t="s">
        <v>322</v>
      </c>
      <c r="H146" s="215">
        <v>0.11</v>
      </c>
      <c r="I146" s="215">
        <v>7.0000000000000007E-2</v>
      </c>
      <c r="J146" s="216">
        <v>0.04</v>
      </c>
      <c r="K146" s="219"/>
      <c r="L146" s="206"/>
      <c r="R146" s="110">
        <f t="shared" si="15"/>
        <v>1977</v>
      </c>
      <c r="S146" s="122">
        <f t="shared" si="14"/>
        <v>0.11</v>
      </c>
      <c r="T146" s="111">
        <f>VLOOKUP(R146,'B4_VINTAGE-TAX'!$A$2:$C$100,3,FALSE)</f>
        <v>0</v>
      </c>
      <c r="U146" s="76">
        <v>1</v>
      </c>
      <c r="V146" s="126">
        <f t="shared" si="17"/>
        <v>0</v>
      </c>
      <c r="W146" s="118">
        <f t="shared" si="16"/>
        <v>42</v>
      </c>
      <c r="X146" s="76">
        <v>1</v>
      </c>
      <c r="Y146" s="111">
        <f ca="1">IF(W146&gt;15,100%,OFFSET('B5_FED-CA Tax Depr Rates'!$D$23,0,'B1-NBV NTV Detail'!W146-1))</f>
        <v>1</v>
      </c>
      <c r="Z146" s="126">
        <f t="shared" ca="1" si="18"/>
        <v>0.11</v>
      </c>
      <c r="AA146" s="126">
        <f t="shared" ca="1" si="19"/>
        <v>0.11</v>
      </c>
      <c r="AB146" s="111">
        <f ca="1">IF($W146&gt;22,100%,OFFSET('B5_FED-CA Tax Depr Rates'!$D$30,0,'B1-NBV NTV Detail'!$W146-1))</f>
        <v>1</v>
      </c>
      <c r="AC146" s="126">
        <f t="shared" ca="1" si="20"/>
        <v>0.11</v>
      </c>
    </row>
    <row r="147" spans="1:29">
      <c r="A147" s="20" t="s">
        <v>93</v>
      </c>
      <c r="B147" s="24" t="s">
        <v>94</v>
      </c>
      <c r="C147" s="24" t="s">
        <v>97</v>
      </c>
      <c r="D147" s="24" t="s">
        <v>99</v>
      </c>
      <c r="E147" s="24" t="s">
        <v>96</v>
      </c>
      <c r="F147" s="213">
        <v>1978</v>
      </c>
      <c r="G147" s="215" t="s">
        <v>322</v>
      </c>
      <c r="H147" s="215">
        <v>0.9</v>
      </c>
      <c r="I147" s="215">
        <v>0.59</v>
      </c>
      <c r="J147" s="216">
        <v>0.31</v>
      </c>
      <c r="K147" s="219"/>
      <c r="L147" s="206"/>
      <c r="R147" s="110">
        <f t="shared" si="15"/>
        <v>1978</v>
      </c>
      <c r="S147" s="122">
        <f t="shared" si="14"/>
        <v>0.9</v>
      </c>
      <c r="T147" s="111">
        <f>VLOOKUP(R147,'B4_VINTAGE-TAX'!$A$2:$C$100,3,FALSE)</f>
        <v>0</v>
      </c>
      <c r="U147" s="76">
        <v>1</v>
      </c>
      <c r="V147" s="126">
        <f t="shared" si="17"/>
        <v>0</v>
      </c>
      <c r="W147" s="118">
        <f t="shared" si="16"/>
        <v>41</v>
      </c>
      <c r="X147" s="76">
        <v>1</v>
      </c>
      <c r="Y147" s="111">
        <f ca="1">IF(W147&gt;15,100%,OFFSET('B5_FED-CA Tax Depr Rates'!$D$23,0,'B1-NBV NTV Detail'!W147-1))</f>
        <v>1</v>
      </c>
      <c r="Z147" s="126">
        <f t="shared" ca="1" si="18"/>
        <v>0.9</v>
      </c>
      <c r="AA147" s="126">
        <f t="shared" ca="1" si="19"/>
        <v>0.9</v>
      </c>
      <c r="AB147" s="111">
        <f ca="1">IF($W147&gt;22,100%,OFFSET('B5_FED-CA Tax Depr Rates'!$D$30,0,'B1-NBV NTV Detail'!$W147-1))</f>
        <v>1</v>
      </c>
      <c r="AC147" s="126">
        <f t="shared" ca="1" si="20"/>
        <v>0.9</v>
      </c>
    </row>
    <row r="148" spans="1:29">
      <c r="A148" s="20" t="s">
        <v>93</v>
      </c>
      <c r="B148" s="24" t="s">
        <v>94</v>
      </c>
      <c r="C148" s="24" t="s">
        <v>97</v>
      </c>
      <c r="D148" s="24" t="s">
        <v>99</v>
      </c>
      <c r="E148" s="24" t="s">
        <v>96</v>
      </c>
      <c r="F148" s="213">
        <v>1979</v>
      </c>
      <c r="G148" s="215" t="s">
        <v>322</v>
      </c>
      <c r="H148" s="215">
        <v>0.39</v>
      </c>
      <c r="I148" s="215">
        <v>0.25</v>
      </c>
      <c r="J148" s="216">
        <v>0.14000000000000001</v>
      </c>
      <c r="K148" s="219"/>
      <c r="L148" s="206"/>
      <c r="R148" s="110">
        <f t="shared" si="15"/>
        <v>1979</v>
      </c>
      <c r="S148" s="122">
        <f t="shared" ref="S148:S211" si="21">H148</f>
        <v>0.39</v>
      </c>
      <c r="T148" s="111">
        <f>VLOOKUP(R148,'B4_VINTAGE-TAX'!$A$2:$C$100,3,FALSE)</f>
        <v>0</v>
      </c>
      <c r="U148" s="76">
        <v>1</v>
      </c>
      <c r="V148" s="126">
        <f t="shared" si="17"/>
        <v>0</v>
      </c>
      <c r="W148" s="118">
        <f t="shared" si="16"/>
        <v>40</v>
      </c>
      <c r="X148" s="76">
        <v>1</v>
      </c>
      <c r="Y148" s="111">
        <f ca="1">IF(W148&gt;15,100%,OFFSET('B5_FED-CA Tax Depr Rates'!$D$23,0,'B1-NBV NTV Detail'!W148-1))</f>
        <v>1</v>
      </c>
      <c r="Z148" s="126">
        <f t="shared" ca="1" si="18"/>
        <v>0.39</v>
      </c>
      <c r="AA148" s="126">
        <f t="shared" ca="1" si="19"/>
        <v>0.39</v>
      </c>
      <c r="AB148" s="111">
        <f ca="1">IF($W148&gt;22,100%,OFFSET('B5_FED-CA Tax Depr Rates'!$D$30,0,'B1-NBV NTV Detail'!$W148-1))</f>
        <v>1</v>
      </c>
      <c r="AC148" s="126">
        <f t="shared" ca="1" si="20"/>
        <v>0.39</v>
      </c>
    </row>
    <row r="149" spans="1:29">
      <c r="A149" s="20" t="s">
        <v>93</v>
      </c>
      <c r="B149" s="24" t="s">
        <v>94</v>
      </c>
      <c r="C149" s="24" t="s">
        <v>97</v>
      </c>
      <c r="D149" s="24" t="s">
        <v>99</v>
      </c>
      <c r="E149" s="24" t="s">
        <v>96</v>
      </c>
      <c r="F149" s="213">
        <v>1980</v>
      </c>
      <c r="G149" s="215" t="s">
        <v>322</v>
      </c>
      <c r="H149" s="215">
        <v>1.89</v>
      </c>
      <c r="I149" s="215">
        <v>1.18</v>
      </c>
      <c r="J149" s="216">
        <v>0.71</v>
      </c>
      <c r="K149" s="219"/>
      <c r="L149" s="206"/>
      <c r="R149" s="110">
        <f t="shared" si="15"/>
        <v>1980</v>
      </c>
      <c r="S149" s="122">
        <f t="shared" si="21"/>
        <v>1.89</v>
      </c>
      <c r="T149" s="111">
        <f>VLOOKUP(R149,'B4_VINTAGE-TAX'!$A$2:$C$100,3,FALSE)</f>
        <v>0</v>
      </c>
      <c r="U149" s="76">
        <v>1</v>
      </c>
      <c r="V149" s="126">
        <f t="shared" si="17"/>
        <v>0</v>
      </c>
      <c r="W149" s="118">
        <f t="shared" si="16"/>
        <v>39</v>
      </c>
      <c r="X149" s="76">
        <v>1</v>
      </c>
      <c r="Y149" s="111">
        <f ca="1">IF(W149&gt;15,100%,OFFSET('B5_FED-CA Tax Depr Rates'!$D$23,0,'B1-NBV NTV Detail'!W149-1))</f>
        <v>1</v>
      </c>
      <c r="Z149" s="126">
        <f t="shared" ca="1" si="18"/>
        <v>1.89</v>
      </c>
      <c r="AA149" s="126">
        <f t="shared" ca="1" si="19"/>
        <v>1.89</v>
      </c>
      <c r="AB149" s="111">
        <f ca="1">IF($W149&gt;22,100%,OFFSET('B5_FED-CA Tax Depr Rates'!$D$30,0,'B1-NBV NTV Detail'!$W149-1))</f>
        <v>1</v>
      </c>
      <c r="AC149" s="126">
        <f t="shared" ca="1" si="20"/>
        <v>1.89</v>
      </c>
    </row>
    <row r="150" spans="1:29">
      <c r="A150" s="20" t="s">
        <v>93</v>
      </c>
      <c r="B150" s="24" t="s">
        <v>94</v>
      </c>
      <c r="C150" s="24" t="s">
        <v>97</v>
      </c>
      <c r="D150" s="24" t="s">
        <v>99</v>
      </c>
      <c r="E150" s="24" t="s">
        <v>96</v>
      </c>
      <c r="F150" s="213">
        <v>1981</v>
      </c>
      <c r="G150" s="215" t="s">
        <v>322</v>
      </c>
      <c r="H150" s="215">
        <v>1.72</v>
      </c>
      <c r="I150" s="215">
        <v>1.05</v>
      </c>
      <c r="J150" s="216">
        <v>0.67</v>
      </c>
      <c r="K150" s="219"/>
      <c r="L150" s="206"/>
      <c r="R150" s="110">
        <f t="shared" si="15"/>
        <v>1981</v>
      </c>
      <c r="S150" s="122">
        <f t="shared" si="21"/>
        <v>1.72</v>
      </c>
      <c r="T150" s="111">
        <f>VLOOKUP(R150,'B4_VINTAGE-TAX'!$A$2:$C$100,3,FALSE)</f>
        <v>0</v>
      </c>
      <c r="U150" s="76">
        <v>1</v>
      </c>
      <c r="V150" s="126">
        <f t="shared" si="17"/>
        <v>0</v>
      </c>
      <c r="W150" s="118">
        <f t="shared" si="16"/>
        <v>38</v>
      </c>
      <c r="X150" s="76">
        <v>1</v>
      </c>
      <c r="Y150" s="111">
        <f ca="1">IF(W150&gt;15,100%,OFFSET('B5_FED-CA Tax Depr Rates'!$D$23,0,'B1-NBV NTV Detail'!W150-1))</f>
        <v>1</v>
      </c>
      <c r="Z150" s="126">
        <f t="shared" ca="1" si="18"/>
        <v>1.72</v>
      </c>
      <c r="AA150" s="126">
        <f t="shared" ca="1" si="19"/>
        <v>1.72</v>
      </c>
      <c r="AB150" s="111">
        <f ca="1">IF($W150&gt;22,100%,OFFSET('B5_FED-CA Tax Depr Rates'!$D$30,0,'B1-NBV NTV Detail'!$W150-1))</f>
        <v>1</v>
      </c>
      <c r="AC150" s="126">
        <f t="shared" ca="1" si="20"/>
        <v>1.72</v>
      </c>
    </row>
    <row r="151" spans="1:29">
      <c r="A151" s="20" t="s">
        <v>93</v>
      </c>
      <c r="B151" s="24" t="s">
        <v>94</v>
      </c>
      <c r="C151" s="24" t="s">
        <v>97</v>
      </c>
      <c r="D151" s="24" t="s">
        <v>99</v>
      </c>
      <c r="E151" s="24" t="s">
        <v>96</v>
      </c>
      <c r="F151" s="213">
        <v>1982</v>
      </c>
      <c r="G151" s="215" t="s">
        <v>322</v>
      </c>
      <c r="H151" s="215">
        <v>2.54</v>
      </c>
      <c r="I151" s="215">
        <v>1.52</v>
      </c>
      <c r="J151" s="216">
        <v>1.02</v>
      </c>
      <c r="K151" s="219"/>
      <c r="L151" s="206"/>
      <c r="R151" s="110">
        <f t="shared" si="15"/>
        <v>1982</v>
      </c>
      <c r="S151" s="122">
        <f t="shared" si="21"/>
        <v>2.54</v>
      </c>
      <c r="T151" s="111">
        <f>VLOOKUP(R151,'B4_VINTAGE-TAX'!$A$2:$C$100,3,FALSE)</f>
        <v>0</v>
      </c>
      <c r="U151" s="76">
        <v>1</v>
      </c>
      <c r="V151" s="126">
        <f t="shared" si="17"/>
        <v>0</v>
      </c>
      <c r="W151" s="118">
        <f t="shared" si="16"/>
        <v>37</v>
      </c>
      <c r="X151" s="76">
        <v>1</v>
      </c>
      <c r="Y151" s="111">
        <f ca="1">IF(W151&gt;15,100%,OFFSET('B5_FED-CA Tax Depr Rates'!$D$23,0,'B1-NBV NTV Detail'!W151-1))</f>
        <v>1</v>
      </c>
      <c r="Z151" s="126">
        <f t="shared" ca="1" si="18"/>
        <v>2.54</v>
      </c>
      <c r="AA151" s="126">
        <f t="shared" ca="1" si="19"/>
        <v>2.54</v>
      </c>
      <c r="AB151" s="111">
        <f ca="1">IF($W151&gt;22,100%,OFFSET('B5_FED-CA Tax Depr Rates'!$D$30,0,'B1-NBV NTV Detail'!$W151-1))</f>
        <v>1</v>
      </c>
      <c r="AC151" s="126">
        <f t="shared" ca="1" si="20"/>
        <v>2.54</v>
      </c>
    </row>
    <row r="152" spans="1:29">
      <c r="A152" s="20" t="s">
        <v>93</v>
      </c>
      <c r="B152" s="24" t="s">
        <v>94</v>
      </c>
      <c r="C152" s="24" t="s">
        <v>97</v>
      </c>
      <c r="D152" s="24" t="s">
        <v>99</v>
      </c>
      <c r="E152" s="24" t="s">
        <v>96</v>
      </c>
      <c r="F152" s="213">
        <v>1983</v>
      </c>
      <c r="G152" s="215" t="s">
        <v>322</v>
      </c>
      <c r="H152" s="215">
        <v>1.83</v>
      </c>
      <c r="I152" s="215">
        <v>1.07</v>
      </c>
      <c r="J152" s="216">
        <v>0.76</v>
      </c>
      <c r="K152" s="219"/>
      <c r="L152" s="206"/>
      <c r="R152" s="110">
        <f t="shared" si="15"/>
        <v>1983</v>
      </c>
      <c r="S152" s="122">
        <f t="shared" si="21"/>
        <v>1.83</v>
      </c>
      <c r="T152" s="111">
        <f>VLOOKUP(R152,'B4_VINTAGE-TAX'!$A$2:$C$100,3,FALSE)</f>
        <v>0</v>
      </c>
      <c r="U152" s="76">
        <v>1</v>
      </c>
      <c r="V152" s="126">
        <f t="shared" si="17"/>
        <v>0</v>
      </c>
      <c r="W152" s="118">
        <f t="shared" si="16"/>
        <v>36</v>
      </c>
      <c r="X152" s="76">
        <v>1</v>
      </c>
      <c r="Y152" s="111">
        <f ca="1">IF(W152&gt;15,100%,OFFSET('B5_FED-CA Tax Depr Rates'!$D$23,0,'B1-NBV NTV Detail'!W152-1))</f>
        <v>1</v>
      </c>
      <c r="Z152" s="126">
        <f t="shared" ca="1" si="18"/>
        <v>1.83</v>
      </c>
      <c r="AA152" s="126">
        <f t="shared" ca="1" si="19"/>
        <v>1.83</v>
      </c>
      <c r="AB152" s="111">
        <f ca="1">IF($W152&gt;22,100%,OFFSET('B5_FED-CA Tax Depr Rates'!$D$30,0,'B1-NBV NTV Detail'!$W152-1))</f>
        <v>1</v>
      </c>
      <c r="AC152" s="126">
        <f t="shared" ca="1" si="20"/>
        <v>1.83</v>
      </c>
    </row>
    <row r="153" spans="1:29">
      <c r="A153" s="20" t="s">
        <v>93</v>
      </c>
      <c r="B153" s="24" t="s">
        <v>94</v>
      </c>
      <c r="C153" s="24" t="s">
        <v>97</v>
      </c>
      <c r="D153" s="24" t="s">
        <v>99</v>
      </c>
      <c r="E153" s="24" t="s">
        <v>96</v>
      </c>
      <c r="F153" s="213">
        <v>1984</v>
      </c>
      <c r="G153" s="215" t="s">
        <v>322</v>
      </c>
      <c r="H153" s="215">
        <v>1.42</v>
      </c>
      <c r="I153" s="215">
        <v>0.81</v>
      </c>
      <c r="J153" s="216">
        <v>0.61</v>
      </c>
      <c r="K153" s="219"/>
      <c r="L153" s="206"/>
      <c r="R153" s="110">
        <f t="shared" si="15"/>
        <v>1984</v>
      </c>
      <c r="S153" s="122">
        <f t="shared" si="21"/>
        <v>1.42</v>
      </c>
      <c r="T153" s="111">
        <f>VLOOKUP(R153,'B4_VINTAGE-TAX'!$A$2:$C$100,3,FALSE)</f>
        <v>0</v>
      </c>
      <c r="U153" s="76">
        <v>1</v>
      </c>
      <c r="V153" s="126">
        <f t="shared" si="17"/>
        <v>0</v>
      </c>
      <c r="W153" s="118">
        <f t="shared" si="16"/>
        <v>35</v>
      </c>
      <c r="X153" s="76">
        <v>1</v>
      </c>
      <c r="Y153" s="111">
        <f ca="1">IF(W153&gt;15,100%,OFFSET('B5_FED-CA Tax Depr Rates'!$D$23,0,'B1-NBV NTV Detail'!W153-1))</f>
        <v>1</v>
      </c>
      <c r="Z153" s="126">
        <f t="shared" ca="1" si="18"/>
        <v>1.42</v>
      </c>
      <c r="AA153" s="126">
        <f t="shared" ca="1" si="19"/>
        <v>1.42</v>
      </c>
      <c r="AB153" s="111">
        <f ca="1">IF($W153&gt;22,100%,OFFSET('B5_FED-CA Tax Depr Rates'!$D$30,0,'B1-NBV NTV Detail'!$W153-1))</f>
        <v>1</v>
      </c>
      <c r="AC153" s="126">
        <f t="shared" ca="1" si="20"/>
        <v>1.42</v>
      </c>
    </row>
    <row r="154" spans="1:29">
      <c r="A154" s="20" t="s">
        <v>93</v>
      </c>
      <c r="B154" s="24" t="s">
        <v>94</v>
      </c>
      <c r="C154" s="24" t="s">
        <v>97</v>
      </c>
      <c r="D154" s="24" t="s">
        <v>99</v>
      </c>
      <c r="E154" s="24" t="s">
        <v>96</v>
      </c>
      <c r="F154" s="213">
        <v>1985</v>
      </c>
      <c r="G154" s="215" t="s">
        <v>322</v>
      </c>
      <c r="H154" s="215">
        <v>3.09</v>
      </c>
      <c r="I154" s="215">
        <v>1.72</v>
      </c>
      <c r="J154" s="216">
        <v>1.37</v>
      </c>
      <c r="K154" s="219"/>
      <c r="L154" s="206"/>
      <c r="R154" s="110">
        <f t="shared" si="15"/>
        <v>1985</v>
      </c>
      <c r="S154" s="122">
        <f t="shared" si="21"/>
        <v>3.09</v>
      </c>
      <c r="T154" s="111">
        <f>VLOOKUP(R154,'B4_VINTAGE-TAX'!$A$2:$C$100,3,FALSE)</f>
        <v>0</v>
      </c>
      <c r="U154" s="76">
        <v>1</v>
      </c>
      <c r="V154" s="126">
        <f t="shared" si="17"/>
        <v>0</v>
      </c>
      <c r="W154" s="118">
        <f t="shared" si="16"/>
        <v>34</v>
      </c>
      <c r="X154" s="76">
        <v>1</v>
      </c>
      <c r="Y154" s="111">
        <f ca="1">IF(W154&gt;15,100%,OFFSET('B5_FED-CA Tax Depr Rates'!$D$23,0,'B1-NBV NTV Detail'!W154-1))</f>
        <v>1</v>
      </c>
      <c r="Z154" s="126">
        <f t="shared" ca="1" si="18"/>
        <v>3.09</v>
      </c>
      <c r="AA154" s="126">
        <f t="shared" ca="1" si="19"/>
        <v>3.09</v>
      </c>
      <c r="AB154" s="111">
        <f ca="1">IF($W154&gt;22,100%,OFFSET('B5_FED-CA Tax Depr Rates'!$D$30,0,'B1-NBV NTV Detail'!$W154-1))</f>
        <v>1</v>
      </c>
      <c r="AC154" s="126">
        <f t="shared" ca="1" si="20"/>
        <v>3.09</v>
      </c>
    </row>
    <row r="155" spans="1:29">
      <c r="A155" s="20" t="s">
        <v>93</v>
      </c>
      <c r="B155" s="24" t="s">
        <v>94</v>
      </c>
      <c r="C155" s="24" t="s">
        <v>97</v>
      </c>
      <c r="D155" s="24" t="s">
        <v>99</v>
      </c>
      <c r="E155" s="24" t="s">
        <v>96</v>
      </c>
      <c r="F155" s="213">
        <v>1986</v>
      </c>
      <c r="G155" s="215" t="s">
        <v>322</v>
      </c>
      <c r="H155" s="215">
        <v>5.5</v>
      </c>
      <c r="I155" s="215">
        <v>2.98</v>
      </c>
      <c r="J155" s="216">
        <v>2.52</v>
      </c>
      <c r="K155" s="219"/>
      <c r="L155" s="206"/>
      <c r="R155" s="110">
        <f t="shared" si="15"/>
        <v>1986</v>
      </c>
      <c r="S155" s="122">
        <f t="shared" si="21"/>
        <v>5.5</v>
      </c>
      <c r="T155" s="111">
        <f>VLOOKUP(R155,'B4_VINTAGE-TAX'!$A$2:$C$100,3,FALSE)</f>
        <v>0</v>
      </c>
      <c r="U155" s="76">
        <v>1</v>
      </c>
      <c r="V155" s="126">
        <f t="shared" si="17"/>
        <v>0</v>
      </c>
      <c r="W155" s="118">
        <f t="shared" si="16"/>
        <v>33</v>
      </c>
      <c r="X155" s="76">
        <v>1</v>
      </c>
      <c r="Y155" s="111">
        <f ca="1">IF(W155&gt;15,100%,OFFSET('B5_FED-CA Tax Depr Rates'!$D$23,0,'B1-NBV NTV Detail'!W155-1))</f>
        <v>1</v>
      </c>
      <c r="Z155" s="126">
        <f t="shared" ca="1" si="18"/>
        <v>5.5</v>
      </c>
      <c r="AA155" s="126">
        <f t="shared" ca="1" si="19"/>
        <v>5.5</v>
      </c>
      <c r="AB155" s="111">
        <f ca="1">IF($W155&gt;22,100%,OFFSET('B5_FED-CA Tax Depr Rates'!$D$30,0,'B1-NBV NTV Detail'!$W155-1))</f>
        <v>1</v>
      </c>
      <c r="AC155" s="126">
        <f t="shared" ca="1" si="20"/>
        <v>5.5</v>
      </c>
    </row>
    <row r="156" spans="1:29">
      <c r="A156" s="20" t="s">
        <v>93</v>
      </c>
      <c r="B156" s="24" t="s">
        <v>94</v>
      </c>
      <c r="C156" s="24" t="s">
        <v>97</v>
      </c>
      <c r="D156" s="24" t="s">
        <v>99</v>
      </c>
      <c r="E156" s="24" t="s">
        <v>96</v>
      </c>
      <c r="F156" s="213">
        <v>1987</v>
      </c>
      <c r="G156" s="215" t="s">
        <v>322</v>
      </c>
      <c r="H156" s="215">
        <v>3.15</v>
      </c>
      <c r="I156" s="215">
        <v>1.66</v>
      </c>
      <c r="J156" s="216">
        <v>1.49</v>
      </c>
      <c r="K156" s="219"/>
      <c r="L156" s="206"/>
      <c r="R156" s="110">
        <f t="shared" si="15"/>
        <v>1987</v>
      </c>
      <c r="S156" s="122">
        <f t="shared" si="21"/>
        <v>3.15</v>
      </c>
      <c r="T156" s="111">
        <f>VLOOKUP(R156,'B4_VINTAGE-TAX'!$A$2:$C$100,3,FALSE)</f>
        <v>0</v>
      </c>
      <c r="U156" s="76">
        <v>1</v>
      </c>
      <c r="V156" s="126">
        <f t="shared" si="17"/>
        <v>0</v>
      </c>
      <c r="W156" s="118">
        <f t="shared" si="16"/>
        <v>32</v>
      </c>
      <c r="X156" s="76">
        <v>1</v>
      </c>
      <c r="Y156" s="111">
        <f ca="1">IF(W156&gt;15,100%,OFFSET('B5_FED-CA Tax Depr Rates'!$D$23,0,'B1-NBV NTV Detail'!W156-1))</f>
        <v>1</v>
      </c>
      <c r="Z156" s="126">
        <f t="shared" ca="1" si="18"/>
        <v>3.15</v>
      </c>
      <c r="AA156" s="126">
        <f t="shared" ca="1" si="19"/>
        <v>3.15</v>
      </c>
      <c r="AB156" s="111">
        <f ca="1">IF($W156&gt;22,100%,OFFSET('B5_FED-CA Tax Depr Rates'!$D$30,0,'B1-NBV NTV Detail'!$W156-1))</f>
        <v>1</v>
      </c>
      <c r="AC156" s="126">
        <f t="shared" ca="1" si="20"/>
        <v>3.15</v>
      </c>
    </row>
    <row r="157" spans="1:29">
      <c r="A157" s="20" t="s">
        <v>93</v>
      </c>
      <c r="B157" s="24" t="s">
        <v>94</v>
      </c>
      <c r="C157" s="24" t="s">
        <v>97</v>
      </c>
      <c r="D157" s="24" t="s">
        <v>99</v>
      </c>
      <c r="E157" s="24" t="s">
        <v>96</v>
      </c>
      <c r="F157" s="213">
        <v>1988</v>
      </c>
      <c r="G157" s="215">
        <v>1</v>
      </c>
      <c r="H157" s="215">
        <v>13.96</v>
      </c>
      <c r="I157" s="215">
        <v>7.15</v>
      </c>
      <c r="J157" s="216">
        <v>6.81</v>
      </c>
      <c r="K157" s="219"/>
      <c r="L157" s="206"/>
      <c r="R157" s="110">
        <f t="shared" si="15"/>
        <v>1988</v>
      </c>
      <c r="S157" s="122">
        <f t="shared" si="21"/>
        <v>13.96</v>
      </c>
      <c r="T157" s="111">
        <f>VLOOKUP(R157,'B4_VINTAGE-TAX'!$A$2:$C$100,3,FALSE)</f>
        <v>0</v>
      </c>
      <c r="U157" s="76">
        <v>1</v>
      </c>
      <c r="V157" s="126">
        <f t="shared" si="17"/>
        <v>0</v>
      </c>
      <c r="W157" s="118">
        <f t="shared" si="16"/>
        <v>31</v>
      </c>
      <c r="X157" s="76">
        <v>1</v>
      </c>
      <c r="Y157" s="111">
        <f ca="1">IF(W157&gt;15,100%,OFFSET('B5_FED-CA Tax Depr Rates'!$D$23,0,'B1-NBV NTV Detail'!W157-1))</f>
        <v>1</v>
      </c>
      <c r="Z157" s="126">
        <f t="shared" ca="1" si="18"/>
        <v>13.96</v>
      </c>
      <c r="AA157" s="126">
        <f t="shared" ca="1" si="19"/>
        <v>13.96</v>
      </c>
      <c r="AB157" s="111">
        <f ca="1">IF($W157&gt;22,100%,OFFSET('B5_FED-CA Tax Depr Rates'!$D$30,0,'B1-NBV NTV Detail'!$W157-1))</f>
        <v>1</v>
      </c>
      <c r="AC157" s="126">
        <f t="shared" ca="1" si="20"/>
        <v>13.96</v>
      </c>
    </row>
    <row r="158" spans="1:29">
      <c r="A158" s="20" t="s">
        <v>93</v>
      </c>
      <c r="B158" s="24" t="s">
        <v>94</v>
      </c>
      <c r="C158" s="24" t="s">
        <v>97</v>
      </c>
      <c r="D158" s="24" t="s">
        <v>99</v>
      </c>
      <c r="E158" s="24" t="s">
        <v>96</v>
      </c>
      <c r="F158" s="213">
        <v>1989</v>
      </c>
      <c r="G158" s="215">
        <v>3</v>
      </c>
      <c r="H158" s="215">
        <v>36.159999999999997</v>
      </c>
      <c r="I158" s="215">
        <v>17.98</v>
      </c>
      <c r="J158" s="216">
        <v>18.18</v>
      </c>
      <c r="K158" s="219"/>
      <c r="L158" s="206"/>
      <c r="R158" s="110">
        <f t="shared" si="15"/>
        <v>1989</v>
      </c>
      <c r="S158" s="122">
        <f t="shared" si="21"/>
        <v>36.159999999999997</v>
      </c>
      <c r="T158" s="111">
        <f>VLOOKUP(R158,'B4_VINTAGE-TAX'!$A$2:$C$100,3,FALSE)</f>
        <v>0</v>
      </c>
      <c r="U158" s="76">
        <v>1</v>
      </c>
      <c r="V158" s="126">
        <f t="shared" si="17"/>
        <v>0</v>
      </c>
      <c r="W158" s="118">
        <f t="shared" si="16"/>
        <v>30</v>
      </c>
      <c r="X158" s="76">
        <v>1</v>
      </c>
      <c r="Y158" s="111">
        <f ca="1">IF(W158&gt;15,100%,OFFSET('B5_FED-CA Tax Depr Rates'!$D$23,0,'B1-NBV NTV Detail'!W158-1))</f>
        <v>1</v>
      </c>
      <c r="Z158" s="126">
        <f t="shared" ca="1" si="18"/>
        <v>36.159999999999997</v>
      </c>
      <c r="AA158" s="126">
        <f t="shared" ca="1" si="19"/>
        <v>36.159999999999997</v>
      </c>
      <c r="AB158" s="111">
        <f ca="1">IF($W158&gt;22,100%,OFFSET('B5_FED-CA Tax Depr Rates'!$D$30,0,'B1-NBV NTV Detail'!$W158-1))</f>
        <v>1</v>
      </c>
      <c r="AC158" s="126">
        <f t="shared" ca="1" si="20"/>
        <v>36.159999999999997</v>
      </c>
    </row>
    <row r="159" spans="1:29">
      <c r="A159" s="20" t="s">
        <v>93</v>
      </c>
      <c r="B159" s="24" t="s">
        <v>94</v>
      </c>
      <c r="C159" s="24" t="s">
        <v>97</v>
      </c>
      <c r="D159" s="24" t="s">
        <v>99</v>
      </c>
      <c r="E159" s="24" t="s">
        <v>96</v>
      </c>
      <c r="F159" s="213">
        <v>1990</v>
      </c>
      <c r="G159" s="215">
        <v>1</v>
      </c>
      <c r="H159" s="215">
        <v>11.86</v>
      </c>
      <c r="I159" s="215">
        <v>5.72</v>
      </c>
      <c r="J159" s="216">
        <v>6.14</v>
      </c>
      <c r="K159" s="219"/>
      <c r="L159" s="206"/>
      <c r="R159" s="110">
        <f t="shared" si="15"/>
        <v>1990</v>
      </c>
      <c r="S159" s="122">
        <f t="shared" si="21"/>
        <v>11.86</v>
      </c>
      <c r="T159" s="111">
        <f>VLOOKUP(R159,'B4_VINTAGE-TAX'!$A$2:$C$100,3,FALSE)</f>
        <v>0</v>
      </c>
      <c r="U159" s="76">
        <v>1</v>
      </c>
      <c r="V159" s="126">
        <f t="shared" si="17"/>
        <v>0</v>
      </c>
      <c r="W159" s="118">
        <f t="shared" si="16"/>
        <v>29</v>
      </c>
      <c r="X159" s="76">
        <v>1</v>
      </c>
      <c r="Y159" s="111">
        <f ca="1">IF(W159&gt;15,100%,OFFSET('B5_FED-CA Tax Depr Rates'!$D$23,0,'B1-NBV NTV Detail'!W159-1))</f>
        <v>1</v>
      </c>
      <c r="Z159" s="126">
        <f t="shared" ca="1" si="18"/>
        <v>11.86</v>
      </c>
      <c r="AA159" s="126">
        <f t="shared" ca="1" si="19"/>
        <v>11.86</v>
      </c>
      <c r="AB159" s="111">
        <f ca="1">IF($W159&gt;22,100%,OFFSET('B5_FED-CA Tax Depr Rates'!$D$30,0,'B1-NBV NTV Detail'!$W159-1))</f>
        <v>1</v>
      </c>
      <c r="AC159" s="126">
        <f t="shared" ca="1" si="20"/>
        <v>11.86</v>
      </c>
    </row>
    <row r="160" spans="1:29">
      <c r="A160" s="20" t="s">
        <v>93</v>
      </c>
      <c r="B160" s="24" t="s">
        <v>94</v>
      </c>
      <c r="C160" s="24" t="s">
        <v>97</v>
      </c>
      <c r="D160" s="24" t="s">
        <v>99</v>
      </c>
      <c r="E160" s="24" t="s">
        <v>96</v>
      </c>
      <c r="F160" s="213">
        <v>1991</v>
      </c>
      <c r="G160" s="215" t="s">
        <v>322</v>
      </c>
      <c r="H160" s="215">
        <v>6.6</v>
      </c>
      <c r="I160" s="215">
        <v>3.09</v>
      </c>
      <c r="J160" s="216">
        <v>3.51</v>
      </c>
      <c r="K160" s="219"/>
      <c r="L160" s="206"/>
      <c r="R160" s="110">
        <f t="shared" si="15"/>
        <v>1991</v>
      </c>
      <c r="S160" s="122">
        <f t="shared" si="21"/>
        <v>6.6</v>
      </c>
      <c r="T160" s="111">
        <f>VLOOKUP(R160,'B4_VINTAGE-TAX'!$A$2:$C$100,3,FALSE)</f>
        <v>0</v>
      </c>
      <c r="U160" s="76">
        <v>1</v>
      </c>
      <c r="V160" s="126">
        <f t="shared" si="17"/>
        <v>0</v>
      </c>
      <c r="W160" s="118">
        <f t="shared" si="16"/>
        <v>28</v>
      </c>
      <c r="X160" s="76">
        <v>1</v>
      </c>
      <c r="Y160" s="111">
        <f ca="1">IF(W160&gt;15,100%,OFFSET('B5_FED-CA Tax Depr Rates'!$D$23,0,'B1-NBV NTV Detail'!W160-1))</f>
        <v>1</v>
      </c>
      <c r="Z160" s="126">
        <f t="shared" ca="1" si="18"/>
        <v>6.6</v>
      </c>
      <c r="AA160" s="126">
        <f t="shared" ca="1" si="19"/>
        <v>6.6</v>
      </c>
      <c r="AB160" s="111">
        <f ca="1">IF($W160&gt;22,100%,OFFSET('B5_FED-CA Tax Depr Rates'!$D$30,0,'B1-NBV NTV Detail'!$W160-1))</f>
        <v>1</v>
      </c>
      <c r="AC160" s="126">
        <f t="shared" ca="1" si="20"/>
        <v>6.6</v>
      </c>
    </row>
    <row r="161" spans="1:29">
      <c r="A161" s="20" t="s">
        <v>93</v>
      </c>
      <c r="B161" s="24" t="s">
        <v>94</v>
      </c>
      <c r="C161" s="24" t="s">
        <v>97</v>
      </c>
      <c r="D161" s="24" t="s">
        <v>99</v>
      </c>
      <c r="E161" s="24" t="s">
        <v>96</v>
      </c>
      <c r="F161" s="213">
        <v>1992</v>
      </c>
      <c r="G161" s="215" t="s">
        <v>322</v>
      </c>
      <c r="H161" s="215">
        <v>7.22</v>
      </c>
      <c r="I161" s="215">
        <v>3.27</v>
      </c>
      <c r="J161" s="216">
        <v>3.95</v>
      </c>
      <c r="K161" s="219"/>
      <c r="L161" s="206"/>
      <c r="R161" s="110">
        <f t="shared" si="15"/>
        <v>1992</v>
      </c>
      <c r="S161" s="122">
        <f t="shared" si="21"/>
        <v>7.22</v>
      </c>
      <c r="T161" s="111">
        <f>VLOOKUP(R161,'B4_VINTAGE-TAX'!$A$2:$C$100,3,FALSE)</f>
        <v>0</v>
      </c>
      <c r="U161" s="76">
        <v>1</v>
      </c>
      <c r="V161" s="126">
        <f t="shared" si="17"/>
        <v>0</v>
      </c>
      <c r="W161" s="118">
        <f t="shared" si="16"/>
        <v>27</v>
      </c>
      <c r="X161" s="76">
        <v>1</v>
      </c>
      <c r="Y161" s="111">
        <f ca="1">IF(W161&gt;15,100%,OFFSET('B5_FED-CA Tax Depr Rates'!$D$23,0,'B1-NBV NTV Detail'!W161-1))</f>
        <v>1</v>
      </c>
      <c r="Z161" s="126">
        <f t="shared" ca="1" si="18"/>
        <v>7.22</v>
      </c>
      <c r="AA161" s="126">
        <f t="shared" ca="1" si="19"/>
        <v>7.22</v>
      </c>
      <c r="AB161" s="111">
        <f ca="1">IF($W161&gt;22,100%,OFFSET('B5_FED-CA Tax Depr Rates'!$D$30,0,'B1-NBV NTV Detail'!$W161-1))</f>
        <v>1</v>
      </c>
      <c r="AC161" s="126">
        <f t="shared" ca="1" si="20"/>
        <v>7.22</v>
      </c>
    </row>
    <row r="162" spans="1:29">
      <c r="A162" s="20" t="s">
        <v>93</v>
      </c>
      <c r="B162" s="24" t="s">
        <v>94</v>
      </c>
      <c r="C162" s="24" t="s">
        <v>97</v>
      </c>
      <c r="D162" s="24" t="s">
        <v>99</v>
      </c>
      <c r="E162" s="24" t="s">
        <v>96</v>
      </c>
      <c r="F162" s="213">
        <v>1993</v>
      </c>
      <c r="G162" s="215" t="s">
        <v>322</v>
      </c>
      <c r="H162" s="215">
        <v>8.3000000000000007</v>
      </c>
      <c r="I162" s="215">
        <v>3.63</v>
      </c>
      <c r="J162" s="216">
        <v>4.67</v>
      </c>
      <c r="K162" s="219"/>
      <c r="L162" s="206"/>
      <c r="R162" s="110">
        <f t="shared" si="15"/>
        <v>1993</v>
      </c>
      <c r="S162" s="122">
        <f t="shared" si="21"/>
        <v>8.3000000000000007</v>
      </c>
      <c r="T162" s="111">
        <f>VLOOKUP(R162,'B4_VINTAGE-TAX'!$A$2:$C$100,3,FALSE)</f>
        <v>0</v>
      </c>
      <c r="U162" s="76">
        <v>1</v>
      </c>
      <c r="V162" s="126">
        <f t="shared" si="17"/>
        <v>0</v>
      </c>
      <c r="W162" s="118">
        <f t="shared" si="16"/>
        <v>26</v>
      </c>
      <c r="X162" s="76">
        <v>1</v>
      </c>
      <c r="Y162" s="111">
        <f ca="1">IF(W162&gt;15,100%,OFFSET('B5_FED-CA Tax Depr Rates'!$D$23,0,'B1-NBV NTV Detail'!W162-1))</f>
        <v>1</v>
      </c>
      <c r="Z162" s="126">
        <f t="shared" ca="1" si="18"/>
        <v>8.3000000000000007</v>
      </c>
      <c r="AA162" s="126">
        <f t="shared" ca="1" si="19"/>
        <v>8.3000000000000007</v>
      </c>
      <c r="AB162" s="111">
        <f ca="1">IF($W162&gt;22,100%,OFFSET('B5_FED-CA Tax Depr Rates'!$D$30,0,'B1-NBV NTV Detail'!$W162-1))</f>
        <v>1</v>
      </c>
      <c r="AC162" s="126">
        <f t="shared" ca="1" si="20"/>
        <v>8.3000000000000007</v>
      </c>
    </row>
    <row r="163" spans="1:29">
      <c r="A163" s="20" t="s">
        <v>93</v>
      </c>
      <c r="B163" s="24" t="s">
        <v>94</v>
      </c>
      <c r="C163" s="24" t="s">
        <v>97</v>
      </c>
      <c r="D163" s="24" t="s">
        <v>99</v>
      </c>
      <c r="E163" s="24" t="s">
        <v>96</v>
      </c>
      <c r="F163" s="213">
        <v>1994</v>
      </c>
      <c r="G163" s="215" t="s">
        <v>322</v>
      </c>
      <c r="H163" s="215">
        <v>0.88</v>
      </c>
      <c r="I163" s="215">
        <v>0.37</v>
      </c>
      <c r="J163" s="216">
        <v>0.51</v>
      </c>
      <c r="K163" s="219"/>
      <c r="L163" s="206"/>
      <c r="R163" s="110">
        <f t="shared" si="15"/>
        <v>1994</v>
      </c>
      <c r="S163" s="122">
        <f t="shared" si="21"/>
        <v>0.88</v>
      </c>
      <c r="T163" s="111">
        <f>VLOOKUP(R163,'B4_VINTAGE-TAX'!$A$2:$C$100,3,FALSE)</f>
        <v>0</v>
      </c>
      <c r="U163" s="76">
        <v>1</v>
      </c>
      <c r="V163" s="126">
        <f t="shared" si="17"/>
        <v>0</v>
      </c>
      <c r="W163" s="118">
        <f t="shared" si="16"/>
        <v>25</v>
      </c>
      <c r="X163" s="76">
        <v>1</v>
      </c>
      <c r="Y163" s="111">
        <f ca="1">IF(W163&gt;15,100%,OFFSET('B5_FED-CA Tax Depr Rates'!$D$23,0,'B1-NBV NTV Detail'!W163-1))</f>
        <v>1</v>
      </c>
      <c r="Z163" s="126">
        <f t="shared" ca="1" si="18"/>
        <v>0.88</v>
      </c>
      <c r="AA163" s="126">
        <f t="shared" ca="1" si="19"/>
        <v>0.88</v>
      </c>
      <c r="AB163" s="111">
        <f ca="1">IF($W163&gt;22,100%,OFFSET('B5_FED-CA Tax Depr Rates'!$D$30,0,'B1-NBV NTV Detail'!$W163-1))</f>
        <v>1</v>
      </c>
      <c r="AC163" s="126">
        <f t="shared" ca="1" si="20"/>
        <v>0.88</v>
      </c>
    </row>
    <row r="164" spans="1:29">
      <c r="A164" s="20" t="s">
        <v>93</v>
      </c>
      <c r="B164" s="24" t="s">
        <v>94</v>
      </c>
      <c r="C164" s="24" t="s">
        <v>97</v>
      </c>
      <c r="D164" s="24" t="s">
        <v>99</v>
      </c>
      <c r="E164" s="24" t="s">
        <v>96</v>
      </c>
      <c r="F164" s="213">
        <v>1996</v>
      </c>
      <c r="G164" s="215" t="s">
        <v>322</v>
      </c>
      <c r="H164" s="215">
        <v>5.42</v>
      </c>
      <c r="I164" s="215">
        <v>2.12</v>
      </c>
      <c r="J164" s="216">
        <v>3.3</v>
      </c>
      <c r="K164" s="219"/>
      <c r="L164" s="206"/>
      <c r="R164" s="110">
        <f t="shared" si="15"/>
        <v>1996</v>
      </c>
      <c r="S164" s="122">
        <f t="shared" si="21"/>
        <v>5.42</v>
      </c>
      <c r="T164" s="111">
        <f>VLOOKUP(R164,'B4_VINTAGE-TAX'!$A$2:$C$100,3,FALSE)</f>
        <v>0</v>
      </c>
      <c r="U164" s="76">
        <v>1</v>
      </c>
      <c r="V164" s="126">
        <f t="shared" si="17"/>
        <v>0</v>
      </c>
      <c r="W164" s="118">
        <f t="shared" si="16"/>
        <v>23</v>
      </c>
      <c r="X164" s="76">
        <v>1</v>
      </c>
      <c r="Y164" s="111">
        <f ca="1">IF(W164&gt;15,100%,OFFSET('B5_FED-CA Tax Depr Rates'!$D$23,0,'B1-NBV NTV Detail'!W164-1))</f>
        <v>1</v>
      </c>
      <c r="Z164" s="126">
        <f t="shared" ca="1" si="18"/>
        <v>5.42</v>
      </c>
      <c r="AA164" s="126">
        <f t="shared" ca="1" si="19"/>
        <v>5.42</v>
      </c>
      <c r="AB164" s="111">
        <f ca="1">IF($W164&gt;22,100%,OFFSET('B5_FED-CA Tax Depr Rates'!$D$30,0,'B1-NBV NTV Detail'!$W164-1))</f>
        <v>1</v>
      </c>
      <c r="AC164" s="126">
        <f t="shared" ca="1" si="20"/>
        <v>5.42</v>
      </c>
    </row>
    <row r="165" spans="1:29">
      <c r="A165" s="20" t="s">
        <v>93</v>
      </c>
      <c r="B165" s="24" t="s">
        <v>94</v>
      </c>
      <c r="C165" s="24" t="s">
        <v>97</v>
      </c>
      <c r="D165" s="24" t="s">
        <v>99</v>
      </c>
      <c r="E165" s="24" t="s">
        <v>96</v>
      </c>
      <c r="F165" s="213">
        <v>2001</v>
      </c>
      <c r="G165" s="215" t="s">
        <v>322</v>
      </c>
      <c r="H165" s="215">
        <v>0</v>
      </c>
      <c r="I165" s="215" t="s">
        <v>322</v>
      </c>
      <c r="J165" s="216" t="s">
        <v>322</v>
      </c>
      <c r="K165" s="219"/>
      <c r="L165" s="206"/>
      <c r="R165" s="110">
        <f t="shared" si="15"/>
        <v>2001</v>
      </c>
      <c r="S165" s="122">
        <f t="shared" si="21"/>
        <v>0</v>
      </c>
      <c r="T165" s="111">
        <f>VLOOKUP(R165,'B4_VINTAGE-TAX'!$A$2:$C$100,3,FALSE)</f>
        <v>7.4999999999999997E-2</v>
      </c>
      <c r="U165" s="76">
        <v>1</v>
      </c>
      <c r="V165" s="126">
        <f t="shared" si="17"/>
        <v>0</v>
      </c>
      <c r="W165" s="118">
        <f t="shared" si="16"/>
        <v>18</v>
      </c>
      <c r="X165" s="76">
        <v>1</v>
      </c>
      <c r="Y165" s="111">
        <f ca="1">IF(W165&gt;15,100%,OFFSET('B5_FED-CA Tax Depr Rates'!$D$23,0,'B1-NBV NTV Detail'!W165-1))</f>
        <v>1</v>
      </c>
      <c r="Z165" s="126">
        <f t="shared" ca="1" si="18"/>
        <v>0</v>
      </c>
      <c r="AA165" s="126">
        <f t="shared" ca="1" si="19"/>
        <v>0</v>
      </c>
      <c r="AB165" s="111">
        <f ca="1">IF($W165&gt;22,100%,OFFSET('B5_FED-CA Tax Depr Rates'!$D$30,0,'B1-NBV NTV Detail'!$W165-1))</f>
        <v>0.95081908920987279</v>
      </c>
      <c r="AC165" s="126">
        <f t="shared" ca="1" si="20"/>
        <v>0</v>
      </c>
    </row>
    <row r="166" spans="1:29">
      <c r="A166" s="20" t="s">
        <v>93</v>
      </c>
      <c r="B166" s="24" t="s">
        <v>94</v>
      </c>
      <c r="C166" s="24" t="s">
        <v>97</v>
      </c>
      <c r="D166" s="24" t="s">
        <v>99</v>
      </c>
      <c r="E166" s="24" t="s">
        <v>96</v>
      </c>
      <c r="F166" s="213">
        <v>2003</v>
      </c>
      <c r="G166" s="215" t="s">
        <v>322</v>
      </c>
      <c r="H166" s="215">
        <v>0</v>
      </c>
      <c r="I166" s="215" t="s">
        <v>322</v>
      </c>
      <c r="J166" s="216" t="s">
        <v>322</v>
      </c>
      <c r="K166" s="219"/>
      <c r="L166" s="206"/>
      <c r="R166" s="110">
        <f t="shared" si="15"/>
        <v>2003</v>
      </c>
      <c r="S166" s="122">
        <f t="shared" si="21"/>
        <v>0</v>
      </c>
      <c r="T166" s="111">
        <f>VLOOKUP(R166,'B4_VINTAGE-TAX'!$A$2:$C$100,3,FALSE)</f>
        <v>0.3</v>
      </c>
      <c r="U166" s="76">
        <v>1</v>
      </c>
      <c r="V166" s="126">
        <f t="shared" si="17"/>
        <v>0</v>
      </c>
      <c r="W166" s="118">
        <f t="shared" si="16"/>
        <v>16</v>
      </c>
      <c r="X166" s="76">
        <v>1</v>
      </c>
      <c r="Y166" s="111">
        <f ca="1">IF(W166&gt;15,100%,OFFSET('B5_FED-CA Tax Depr Rates'!$D$23,0,'B1-NBV NTV Detail'!W166-1))</f>
        <v>1</v>
      </c>
      <c r="Z166" s="126">
        <f t="shared" ca="1" si="18"/>
        <v>0</v>
      </c>
      <c r="AA166" s="126">
        <f t="shared" ca="1" si="19"/>
        <v>0</v>
      </c>
      <c r="AB166" s="111">
        <f ca="1">IF($W166&gt;22,100%,OFFSET('B5_FED-CA Tax Depr Rates'!$D$30,0,'B1-NBV NTV Detail'!$W166-1))</f>
        <v>0.90360004853597253</v>
      </c>
      <c r="AC166" s="126">
        <f t="shared" ca="1" si="20"/>
        <v>0</v>
      </c>
    </row>
    <row r="167" spans="1:29">
      <c r="A167" s="20" t="s">
        <v>93</v>
      </c>
      <c r="B167" s="24" t="s">
        <v>94</v>
      </c>
      <c r="C167" s="24" t="s">
        <v>97</v>
      </c>
      <c r="D167" s="24" t="s">
        <v>99</v>
      </c>
      <c r="E167" s="24" t="s">
        <v>96</v>
      </c>
      <c r="F167" s="213">
        <v>2006</v>
      </c>
      <c r="G167" s="215" t="s">
        <v>322</v>
      </c>
      <c r="H167" s="215">
        <v>5.3</v>
      </c>
      <c r="I167" s="215">
        <v>1.21</v>
      </c>
      <c r="J167" s="216">
        <v>4.09</v>
      </c>
      <c r="K167" s="219"/>
      <c r="L167" s="206"/>
      <c r="R167" s="110">
        <f t="shared" si="15"/>
        <v>2006</v>
      </c>
      <c r="S167" s="122">
        <f t="shared" si="21"/>
        <v>5.3</v>
      </c>
      <c r="T167" s="111">
        <f>VLOOKUP(R167,'B4_VINTAGE-TAX'!$A$2:$C$100,3,FALSE)</f>
        <v>0</v>
      </c>
      <c r="U167" s="76">
        <v>1</v>
      </c>
      <c r="V167" s="126">
        <f t="shared" si="17"/>
        <v>0</v>
      </c>
      <c r="W167" s="118">
        <f t="shared" si="16"/>
        <v>13</v>
      </c>
      <c r="X167" s="76">
        <v>1</v>
      </c>
      <c r="Y167" s="111">
        <f ca="1">IF(W167&gt;15,100%,OFFSET('B5_FED-CA Tax Depr Rates'!$D$23,0,'B1-NBV NTV Detail'!W167-1))</f>
        <v>0.85240000000000016</v>
      </c>
      <c r="Z167" s="126">
        <f t="shared" ca="1" si="18"/>
        <v>4.5177200000000006</v>
      </c>
      <c r="AA167" s="126">
        <f t="shared" ca="1" si="19"/>
        <v>4.5177200000000006</v>
      </c>
      <c r="AB167" s="111">
        <f ca="1">IF($W167&gt;22,100%,OFFSET('B5_FED-CA Tax Depr Rates'!$D$30,0,'B1-NBV NTV Detail'!$W167-1))</f>
        <v>0.80325314005651005</v>
      </c>
      <c r="AC167" s="126">
        <f t="shared" ca="1" si="20"/>
        <v>4.257241642299503</v>
      </c>
    </row>
    <row r="168" spans="1:29">
      <c r="A168" s="20" t="s">
        <v>93</v>
      </c>
      <c r="B168" s="24" t="s">
        <v>94</v>
      </c>
      <c r="C168" s="24" t="s">
        <v>97</v>
      </c>
      <c r="D168" s="24" t="s">
        <v>99</v>
      </c>
      <c r="E168" s="24" t="s">
        <v>96</v>
      </c>
      <c r="F168" s="213">
        <v>2007</v>
      </c>
      <c r="G168" s="215" t="s">
        <v>322</v>
      </c>
      <c r="H168" s="215">
        <v>4.84</v>
      </c>
      <c r="I168" s="215">
        <v>1.02</v>
      </c>
      <c r="J168" s="216">
        <v>3.82</v>
      </c>
      <c r="K168" s="219"/>
      <c r="L168" s="206"/>
      <c r="R168" s="110">
        <f t="shared" si="15"/>
        <v>2007</v>
      </c>
      <c r="S168" s="122">
        <f t="shared" si="21"/>
        <v>4.84</v>
      </c>
      <c r="T168" s="111">
        <f>VLOOKUP(R168,'B4_VINTAGE-TAX'!$A$2:$C$100,3,FALSE)</f>
        <v>0</v>
      </c>
      <c r="U168" s="76">
        <v>1</v>
      </c>
      <c r="V168" s="126">
        <f t="shared" si="17"/>
        <v>0</v>
      </c>
      <c r="W168" s="118">
        <f t="shared" si="16"/>
        <v>12</v>
      </c>
      <c r="X168" s="76">
        <v>1</v>
      </c>
      <c r="Y168" s="111">
        <f ca="1">IF(W168&gt;15,100%,OFFSET('B5_FED-CA Tax Depr Rates'!$D$23,0,'B1-NBV NTV Detail'!W168-1))</f>
        <v>0.79330000000000012</v>
      </c>
      <c r="Z168" s="126">
        <f t="shared" ca="1" si="18"/>
        <v>3.8395720000000004</v>
      </c>
      <c r="AA168" s="126">
        <f t="shared" ca="1" si="19"/>
        <v>3.8395720000000004</v>
      </c>
      <c r="AB168" s="111">
        <f ca="1">IF($W168&gt;22,100%,OFFSET('B5_FED-CA Tax Depr Rates'!$D$30,0,'B1-NBV NTV Detail'!$W168-1))</f>
        <v>0.76192296715453778</v>
      </c>
      <c r="AC168" s="126">
        <f t="shared" ca="1" si="20"/>
        <v>3.6877071610279626</v>
      </c>
    </row>
    <row r="169" spans="1:29">
      <c r="A169" s="20" t="s">
        <v>93</v>
      </c>
      <c r="B169" s="24" t="s">
        <v>94</v>
      </c>
      <c r="C169" s="24" t="s">
        <v>97</v>
      </c>
      <c r="D169" s="24" t="s">
        <v>99</v>
      </c>
      <c r="E169" s="24" t="s">
        <v>96</v>
      </c>
      <c r="F169" s="213">
        <v>2008</v>
      </c>
      <c r="G169" s="215" t="s">
        <v>322</v>
      </c>
      <c r="H169" s="215">
        <v>0.98</v>
      </c>
      <c r="I169" s="215">
        <v>0.19</v>
      </c>
      <c r="J169" s="216">
        <v>0.79</v>
      </c>
      <c r="K169" s="219"/>
      <c r="L169" s="206"/>
      <c r="R169" s="110">
        <f t="shared" si="15"/>
        <v>2008</v>
      </c>
      <c r="S169" s="122">
        <f t="shared" si="21"/>
        <v>0.98</v>
      </c>
      <c r="T169" s="111">
        <f>VLOOKUP(R169,'B4_VINTAGE-TAX'!$A$2:$C$100,3,FALSE)</f>
        <v>0.5</v>
      </c>
      <c r="U169" s="76">
        <v>1</v>
      </c>
      <c r="V169" s="126">
        <f t="shared" si="17"/>
        <v>0.49</v>
      </c>
      <c r="W169" s="118">
        <f t="shared" si="16"/>
        <v>11</v>
      </c>
      <c r="X169" s="76">
        <v>1</v>
      </c>
      <c r="Y169" s="111">
        <f ca="1">IF(W169&gt;15,100%,OFFSET('B5_FED-CA Tax Depr Rates'!$D$23,0,'B1-NBV NTV Detail'!W169-1))</f>
        <v>0.73430000000000006</v>
      </c>
      <c r="Z169" s="126">
        <f t="shared" ca="1" si="18"/>
        <v>0.35980700000000004</v>
      </c>
      <c r="AA169" s="126">
        <f t="shared" ca="1" si="19"/>
        <v>0.84980699999999998</v>
      </c>
      <c r="AB169" s="111">
        <f ca="1">IF($W169&gt;22,100%,OFFSET('B5_FED-CA Tax Depr Rates'!$D$30,0,'B1-NBV NTV Detail'!$W169-1))</f>
        <v>0.71667614798826351</v>
      </c>
      <c r="AC169" s="126">
        <f t="shared" ca="1" si="20"/>
        <v>0.7023426250284982</v>
      </c>
    </row>
    <row r="170" spans="1:29">
      <c r="A170" s="20" t="s">
        <v>93</v>
      </c>
      <c r="B170" s="24" t="s">
        <v>94</v>
      </c>
      <c r="C170" s="24" t="s">
        <v>97</v>
      </c>
      <c r="D170" s="24" t="s">
        <v>99</v>
      </c>
      <c r="E170" s="24" t="s">
        <v>96</v>
      </c>
      <c r="F170" s="213">
        <v>2009</v>
      </c>
      <c r="G170" s="215">
        <v>8</v>
      </c>
      <c r="H170" s="215">
        <v>75.790000000000006</v>
      </c>
      <c r="I170" s="215">
        <v>13.4</v>
      </c>
      <c r="J170" s="216">
        <v>62.39</v>
      </c>
      <c r="K170" s="219"/>
      <c r="L170" s="206"/>
      <c r="R170" s="110">
        <f t="shared" si="15"/>
        <v>2009</v>
      </c>
      <c r="S170" s="122">
        <f t="shared" si="21"/>
        <v>75.790000000000006</v>
      </c>
      <c r="T170" s="111">
        <f>VLOOKUP(R170,'B4_VINTAGE-TAX'!$A$2:$C$100,3,FALSE)</f>
        <v>0.5</v>
      </c>
      <c r="U170" s="76">
        <v>1</v>
      </c>
      <c r="V170" s="126">
        <f t="shared" si="17"/>
        <v>37.895000000000003</v>
      </c>
      <c r="W170" s="118">
        <f t="shared" si="16"/>
        <v>10</v>
      </c>
      <c r="X170" s="76">
        <v>1</v>
      </c>
      <c r="Y170" s="111">
        <f ca="1">IF(W170&gt;15,100%,OFFSET('B5_FED-CA Tax Depr Rates'!$D$23,0,'B1-NBV NTV Detail'!W170-1))</f>
        <v>0.67520000000000002</v>
      </c>
      <c r="Z170" s="126">
        <f t="shared" ca="1" si="18"/>
        <v>25.586704000000005</v>
      </c>
      <c r="AA170" s="126">
        <f t="shared" ca="1" si="19"/>
        <v>63.481704000000008</v>
      </c>
      <c r="AB170" s="111">
        <f ca="1">IF($W170&gt;22,100%,OFFSET('B5_FED-CA Tax Depr Rates'!$D$30,0,'B1-NBV NTV Detail'!$W170-1))</f>
        <v>0.66749929349637782</v>
      </c>
      <c r="AC170" s="126">
        <f t="shared" ca="1" si="20"/>
        <v>50.589771454090481</v>
      </c>
    </row>
    <row r="171" spans="1:29">
      <c r="A171" s="20" t="s">
        <v>93</v>
      </c>
      <c r="B171" s="24" t="s">
        <v>94</v>
      </c>
      <c r="C171" s="24" t="s">
        <v>97</v>
      </c>
      <c r="D171" s="24" t="s">
        <v>99</v>
      </c>
      <c r="E171" s="24" t="s">
        <v>96</v>
      </c>
      <c r="F171" s="213">
        <v>2010</v>
      </c>
      <c r="G171" s="215" t="s">
        <v>322</v>
      </c>
      <c r="H171" s="215">
        <v>1.1399999999999999</v>
      </c>
      <c r="I171" s="215">
        <v>0.18</v>
      </c>
      <c r="J171" s="216">
        <v>0.96</v>
      </c>
      <c r="K171" s="219"/>
      <c r="L171" s="206"/>
      <c r="R171" s="110">
        <f t="shared" si="15"/>
        <v>2010</v>
      </c>
      <c r="S171" s="122">
        <f t="shared" si="21"/>
        <v>1.1399999999999999</v>
      </c>
      <c r="T171" s="111">
        <f>VLOOKUP(R171,'B4_VINTAGE-TAX'!$A$2:$C$100,3,FALSE)</f>
        <v>0.5</v>
      </c>
      <c r="U171" s="76">
        <v>1</v>
      </c>
      <c r="V171" s="126">
        <f t="shared" si="17"/>
        <v>0.56999999999999995</v>
      </c>
      <c r="W171" s="118">
        <f t="shared" si="16"/>
        <v>9</v>
      </c>
      <c r="X171" s="76">
        <v>1</v>
      </c>
      <c r="Y171" s="111">
        <f ca="1">IF(W171&gt;15,100%,OFFSET('B5_FED-CA Tax Depr Rates'!$D$23,0,'B1-NBV NTV Detail'!W171-1))</f>
        <v>0.61620000000000008</v>
      </c>
      <c r="Z171" s="126">
        <f t="shared" ca="1" si="18"/>
        <v>0.35123399999999999</v>
      </c>
      <c r="AA171" s="126">
        <f t="shared" ca="1" si="19"/>
        <v>0.92123399999999989</v>
      </c>
      <c r="AB171" s="111">
        <f ca="1">IF($W171&gt;22,100%,OFFSET('B5_FED-CA Tax Depr Rates'!$D$30,0,'B1-NBV NTV Detail'!$W171-1))</f>
        <v>0.61435779807049151</v>
      </c>
      <c r="AC171" s="126">
        <f t="shared" ca="1" si="20"/>
        <v>0.70036788980036024</v>
      </c>
    </row>
    <row r="172" spans="1:29">
      <c r="A172" s="20" t="s">
        <v>93</v>
      </c>
      <c r="B172" s="24" t="s">
        <v>94</v>
      </c>
      <c r="C172" s="24" t="s">
        <v>97</v>
      </c>
      <c r="D172" s="24" t="s">
        <v>100</v>
      </c>
      <c r="E172" s="24" t="s">
        <v>96</v>
      </c>
      <c r="F172" s="213">
        <v>1959</v>
      </c>
      <c r="G172" s="215" t="s">
        <v>322</v>
      </c>
      <c r="H172" s="215">
        <v>0</v>
      </c>
      <c r="I172" s="215" t="s">
        <v>322</v>
      </c>
      <c r="J172" s="216" t="s">
        <v>322</v>
      </c>
      <c r="K172" s="219"/>
      <c r="L172" s="206"/>
      <c r="R172" s="110">
        <f t="shared" si="15"/>
        <v>1959</v>
      </c>
      <c r="S172" s="122">
        <f t="shared" si="21"/>
        <v>0</v>
      </c>
      <c r="T172" s="111">
        <f>VLOOKUP(R172,'B4_VINTAGE-TAX'!$A$2:$C$100,3,FALSE)</f>
        <v>0</v>
      </c>
      <c r="U172" s="76">
        <v>1</v>
      </c>
      <c r="V172" s="126">
        <f t="shared" si="17"/>
        <v>0</v>
      </c>
      <c r="W172" s="118">
        <f t="shared" si="16"/>
        <v>60</v>
      </c>
      <c r="X172" s="76">
        <v>1</v>
      </c>
      <c r="Y172" s="111">
        <f ca="1">IF(W172&gt;15,100%,OFFSET('B5_FED-CA Tax Depr Rates'!$D$23,0,'B1-NBV NTV Detail'!W172-1))</f>
        <v>1</v>
      </c>
      <c r="Z172" s="126">
        <f t="shared" ca="1" si="18"/>
        <v>0</v>
      </c>
      <c r="AA172" s="126">
        <f t="shared" ca="1" si="19"/>
        <v>0</v>
      </c>
      <c r="AB172" s="111">
        <f ca="1">IF($W172&gt;22,100%,OFFSET('B5_FED-CA Tax Depr Rates'!$D$30,0,'B1-NBV NTV Detail'!$W172-1))</f>
        <v>1</v>
      </c>
      <c r="AC172" s="126">
        <f t="shared" ca="1" si="20"/>
        <v>0</v>
      </c>
    </row>
    <row r="173" spans="1:29">
      <c r="A173" s="20" t="s">
        <v>93</v>
      </c>
      <c r="B173" s="24" t="s">
        <v>94</v>
      </c>
      <c r="C173" s="24" t="s">
        <v>97</v>
      </c>
      <c r="D173" s="24" t="s">
        <v>100</v>
      </c>
      <c r="E173" s="24" t="s">
        <v>96</v>
      </c>
      <c r="F173" s="213">
        <v>1979</v>
      </c>
      <c r="G173" s="215" t="s">
        <v>322</v>
      </c>
      <c r="H173" s="215">
        <v>2.78</v>
      </c>
      <c r="I173" s="215">
        <v>1.78</v>
      </c>
      <c r="J173" s="216">
        <v>1</v>
      </c>
      <c r="K173" s="219"/>
      <c r="L173" s="206"/>
      <c r="R173" s="110">
        <f t="shared" si="15"/>
        <v>1979</v>
      </c>
      <c r="S173" s="122">
        <f t="shared" si="21"/>
        <v>2.78</v>
      </c>
      <c r="T173" s="111">
        <f>VLOOKUP(R173,'B4_VINTAGE-TAX'!$A$2:$C$100,3,FALSE)</f>
        <v>0</v>
      </c>
      <c r="U173" s="76">
        <v>1</v>
      </c>
      <c r="V173" s="126">
        <f t="shared" si="17"/>
        <v>0</v>
      </c>
      <c r="W173" s="118">
        <f t="shared" si="16"/>
        <v>40</v>
      </c>
      <c r="X173" s="76">
        <v>1</v>
      </c>
      <c r="Y173" s="111">
        <f ca="1">IF(W173&gt;15,100%,OFFSET('B5_FED-CA Tax Depr Rates'!$D$23,0,'B1-NBV NTV Detail'!W173-1))</f>
        <v>1</v>
      </c>
      <c r="Z173" s="126">
        <f t="shared" ca="1" si="18"/>
        <v>2.78</v>
      </c>
      <c r="AA173" s="126">
        <f t="shared" ca="1" si="19"/>
        <v>2.78</v>
      </c>
      <c r="AB173" s="111">
        <f ca="1">IF($W173&gt;22,100%,OFFSET('B5_FED-CA Tax Depr Rates'!$D$30,0,'B1-NBV NTV Detail'!$W173-1))</f>
        <v>1</v>
      </c>
      <c r="AC173" s="126">
        <f t="shared" ca="1" si="20"/>
        <v>2.78</v>
      </c>
    </row>
    <row r="174" spans="1:29">
      <c r="A174" s="20" t="s">
        <v>93</v>
      </c>
      <c r="B174" s="24" t="s">
        <v>94</v>
      </c>
      <c r="C174" s="24" t="s">
        <v>97</v>
      </c>
      <c r="D174" s="24" t="s">
        <v>100</v>
      </c>
      <c r="E174" s="24" t="s">
        <v>96</v>
      </c>
      <c r="F174" s="213">
        <v>1996</v>
      </c>
      <c r="G174" s="215" t="s">
        <v>322</v>
      </c>
      <c r="H174" s="215">
        <v>6.15</v>
      </c>
      <c r="I174" s="215">
        <v>2.41</v>
      </c>
      <c r="J174" s="216">
        <v>3.74</v>
      </c>
      <c r="K174" s="219"/>
      <c r="L174" s="206"/>
      <c r="R174" s="110">
        <f t="shared" si="15"/>
        <v>1996</v>
      </c>
      <c r="S174" s="122">
        <f t="shared" si="21"/>
        <v>6.15</v>
      </c>
      <c r="T174" s="111">
        <f>VLOOKUP(R174,'B4_VINTAGE-TAX'!$A$2:$C$100,3,FALSE)</f>
        <v>0</v>
      </c>
      <c r="U174" s="76">
        <v>1</v>
      </c>
      <c r="V174" s="126">
        <f t="shared" si="17"/>
        <v>0</v>
      </c>
      <c r="W174" s="118">
        <f t="shared" si="16"/>
        <v>23</v>
      </c>
      <c r="X174" s="76">
        <v>1</v>
      </c>
      <c r="Y174" s="111">
        <f ca="1">IF(W174&gt;15,100%,OFFSET('B5_FED-CA Tax Depr Rates'!$D$23,0,'B1-NBV NTV Detail'!W174-1))</f>
        <v>1</v>
      </c>
      <c r="Z174" s="126">
        <f t="shared" ca="1" si="18"/>
        <v>6.15</v>
      </c>
      <c r="AA174" s="126">
        <f t="shared" ca="1" si="19"/>
        <v>6.15</v>
      </c>
      <c r="AB174" s="111">
        <f ca="1">IF($W174&gt;22,100%,OFFSET('B5_FED-CA Tax Depr Rates'!$D$30,0,'B1-NBV NTV Detail'!$W174-1))</f>
        <v>1</v>
      </c>
      <c r="AC174" s="126">
        <f t="shared" ca="1" si="20"/>
        <v>6.15</v>
      </c>
    </row>
    <row r="175" spans="1:29">
      <c r="A175" s="20" t="s">
        <v>93</v>
      </c>
      <c r="B175" s="24" t="s">
        <v>94</v>
      </c>
      <c r="C175" s="24" t="s">
        <v>97</v>
      </c>
      <c r="D175" s="24" t="s">
        <v>100</v>
      </c>
      <c r="E175" s="24" t="s">
        <v>96</v>
      </c>
      <c r="F175" s="213">
        <v>2010</v>
      </c>
      <c r="G175" s="215" t="s">
        <v>322</v>
      </c>
      <c r="H175" s="215">
        <v>0.05</v>
      </c>
      <c r="I175" s="215">
        <v>0.01</v>
      </c>
      <c r="J175" s="216">
        <v>0.04</v>
      </c>
      <c r="K175" s="219"/>
      <c r="L175" s="206"/>
      <c r="R175" s="110">
        <f t="shared" si="15"/>
        <v>2010</v>
      </c>
      <c r="S175" s="122">
        <f t="shared" si="21"/>
        <v>0.05</v>
      </c>
      <c r="T175" s="111">
        <f>VLOOKUP(R175,'B4_VINTAGE-TAX'!$A$2:$C$100,3,FALSE)</f>
        <v>0.5</v>
      </c>
      <c r="U175" s="76">
        <v>1</v>
      </c>
      <c r="V175" s="126">
        <f t="shared" si="17"/>
        <v>2.5000000000000001E-2</v>
      </c>
      <c r="W175" s="118">
        <f t="shared" si="16"/>
        <v>9</v>
      </c>
      <c r="X175" s="76">
        <v>1</v>
      </c>
      <c r="Y175" s="111">
        <f ca="1">IF(W175&gt;15,100%,OFFSET('B5_FED-CA Tax Depr Rates'!$D$23,0,'B1-NBV NTV Detail'!W175-1))</f>
        <v>0.61620000000000008</v>
      </c>
      <c r="Z175" s="126">
        <f t="shared" ca="1" si="18"/>
        <v>1.5405000000000002E-2</v>
      </c>
      <c r="AA175" s="126">
        <f t="shared" ca="1" si="19"/>
        <v>4.0405000000000003E-2</v>
      </c>
      <c r="AB175" s="111">
        <f ca="1">IF($W175&gt;22,100%,OFFSET('B5_FED-CA Tax Depr Rates'!$D$30,0,'B1-NBV NTV Detail'!$W175-1))</f>
        <v>0.61435779807049151</v>
      </c>
      <c r="AC175" s="126">
        <f t="shared" ca="1" si="20"/>
        <v>3.0717889903524576E-2</v>
      </c>
    </row>
    <row r="176" spans="1:29">
      <c r="A176" s="20" t="s">
        <v>93</v>
      </c>
      <c r="B176" s="24" t="s">
        <v>94</v>
      </c>
      <c r="C176" s="24" t="s">
        <v>97</v>
      </c>
      <c r="D176" s="24" t="s">
        <v>101</v>
      </c>
      <c r="E176" s="24" t="s">
        <v>96</v>
      </c>
      <c r="F176" s="213">
        <v>1978</v>
      </c>
      <c r="G176" s="215" t="s">
        <v>322</v>
      </c>
      <c r="H176" s="215">
        <v>0</v>
      </c>
      <c r="I176" s="215" t="s">
        <v>322</v>
      </c>
      <c r="J176" s="216" t="s">
        <v>322</v>
      </c>
      <c r="K176" s="219"/>
      <c r="L176" s="206"/>
      <c r="R176" s="110">
        <f t="shared" si="15"/>
        <v>1978</v>
      </c>
      <c r="S176" s="122">
        <f t="shared" si="21"/>
        <v>0</v>
      </c>
      <c r="T176" s="111">
        <f>VLOOKUP(R176,'B4_VINTAGE-TAX'!$A$2:$C$100,3,FALSE)</f>
        <v>0</v>
      </c>
      <c r="U176" s="76">
        <v>1</v>
      </c>
      <c r="V176" s="126">
        <f t="shared" si="17"/>
        <v>0</v>
      </c>
      <c r="W176" s="118">
        <f t="shared" si="16"/>
        <v>41</v>
      </c>
      <c r="X176" s="76">
        <v>1</v>
      </c>
      <c r="Y176" s="111">
        <f ca="1">IF(W176&gt;15,100%,OFFSET('B5_FED-CA Tax Depr Rates'!$D$23,0,'B1-NBV NTV Detail'!W176-1))</f>
        <v>1</v>
      </c>
      <c r="Z176" s="126">
        <f t="shared" ca="1" si="18"/>
        <v>0</v>
      </c>
      <c r="AA176" s="126">
        <f t="shared" ca="1" si="19"/>
        <v>0</v>
      </c>
      <c r="AB176" s="111">
        <f ca="1">IF($W176&gt;22,100%,OFFSET('B5_FED-CA Tax Depr Rates'!$D$30,0,'B1-NBV NTV Detail'!$W176-1))</f>
        <v>1</v>
      </c>
      <c r="AC176" s="126">
        <f t="shared" ca="1" si="20"/>
        <v>0</v>
      </c>
    </row>
    <row r="177" spans="1:29">
      <c r="A177" s="20" t="s">
        <v>93</v>
      </c>
      <c r="B177" s="24" t="s">
        <v>94</v>
      </c>
      <c r="C177" s="24" t="s">
        <v>97</v>
      </c>
      <c r="D177" s="24" t="s">
        <v>101</v>
      </c>
      <c r="E177" s="24" t="s">
        <v>96</v>
      </c>
      <c r="F177" s="213">
        <v>1996</v>
      </c>
      <c r="G177" s="215" t="s">
        <v>322</v>
      </c>
      <c r="H177" s="215">
        <v>0</v>
      </c>
      <c r="I177" s="215" t="s">
        <v>322</v>
      </c>
      <c r="J177" s="216" t="s">
        <v>322</v>
      </c>
      <c r="K177" s="219"/>
      <c r="L177" s="206"/>
      <c r="R177" s="110">
        <f t="shared" si="15"/>
        <v>1996</v>
      </c>
      <c r="S177" s="122">
        <f t="shared" si="21"/>
        <v>0</v>
      </c>
      <c r="T177" s="111">
        <f>VLOOKUP(R177,'B4_VINTAGE-TAX'!$A$2:$C$100,3,FALSE)</f>
        <v>0</v>
      </c>
      <c r="U177" s="76">
        <v>1</v>
      </c>
      <c r="V177" s="126">
        <f t="shared" si="17"/>
        <v>0</v>
      </c>
      <c r="W177" s="118">
        <f t="shared" si="16"/>
        <v>23</v>
      </c>
      <c r="X177" s="76">
        <v>1</v>
      </c>
      <c r="Y177" s="111">
        <f ca="1">IF(W177&gt;15,100%,OFFSET('B5_FED-CA Tax Depr Rates'!$D$23,0,'B1-NBV NTV Detail'!W177-1))</f>
        <v>1</v>
      </c>
      <c r="Z177" s="126">
        <f t="shared" ca="1" si="18"/>
        <v>0</v>
      </c>
      <c r="AA177" s="126">
        <f t="shared" ca="1" si="19"/>
        <v>0</v>
      </c>
      <c r="AB177" s="111">
        <f ca="1">IF($W177&gt;22,100%,OFFSET('B5_FED-CA Tax Depr Rates'!$D$30,0,'B1-NBV NTV Detail'!$W177-1))</f>
        <v>1</v>
      </c>
      <c r="AC177" s="126">
        <f t="shared" ca="1" si="20"/>
        <v>0</v>
      </c>
    </row>
    <row r="178" spans="1:29">
      <c r="A178" s="20" t="s">
        <v>93</v>
      </c>
      <c r="B178" s="24" t="s">
        <v>94</v>
      </c>
      <c r="C178" s="24" t="s">
        <v>97</v>
      </c>
      <c r="D178" s="24" t="s">
        <v>101</v>
      </c>
      <c r="E178" s="24" t="s">
        <v>96</v>
      </c>
      <c r="F178" s="213">
        <v>2010</v>
      </c>
      <c r="G178" s="215" t="s">
        <v>322</v>
      </c>
      <c r="H178" s="215">
        <v>0</v>
      </c>
      <c r="I178" s="215" t="s">
        <v>322</v>
      </c>
      <c r="J178" s="216" t="s">
        <v>322</v>
      </c>
      <c r="K178" s="219"/>
      <c r="L178" s="206"/>
      <c r="R178" s="110">
        <f t="shared" si="15"/>
        <v>2010</v>
      </c>
      <c r="S178" s="122">
        <f t="shared" si="21"/>
        <v>0</v>
      </c>
      <c r="T178" s="111">
        <f>VLOOKUP(R178,'B4_VINTAGE-TAX'!$A$2:$C$100,3,FALSE)</f>
        <v>0.5</v>
      </c>
      <c r="U178" s="76">
        <v>1</v>
      </c>
      <c r="V178" s="126">
        <f t="shared" si="17"/>
        <v>0</v>
      </c>
      <c r="W178" s="118">
        <f t="shared" si="16"/>
        <v>9</v>
      </c>
      <c r="X178" s="76">
        <v>1</v>
      </c>
      <c r="Y178" s="111">
        <f ca="1">IF(W178&gt;15,100%,OFFSET('B5_FED-CA Tax Depr Rates'!$D$23,0,'B1-NBV NTV Detail'!W178-1))</f>
        <v>0.61620000000000008</v>
      </c>
      <c r="Z178" s="126">
        <f t="shared" ca="1" si="18"/>
        <v>0</v>
      </c>
      <c r="AA178" s="126">
        <f t="shared" ca="1" si="19"/>
        <v>0</v>
      </c>
      <c r="AB178" s="111">
        <f ca="1">IF($W178&gt;22,100%,OFFSET('B5_FED-CA Tax Depr Rates'!$D$30,0,'B1-NBV NTV Detail'!$W178-1))</f>
        <v>0.61435779807049151</v>
      </c>
      <c r="AC178" s="126">
        <f t="shared" ca="1" si="20"/>
        <v>0</v>
      </c>
    </row>
    <row r="179" spans="1:29">
      <c r="A179" s="20" t="s">
        <v>93</v>
      </c>
      <c r="B179" s="24" t="s">
        <v>94</v>
      </c>
      <c r="C179" s="24" t="s">
        <v>102</v>
      </c>
      <c r="D179" s="24" t="s">
        <v>98</v>
      </c>
      <c r="E179" s="24" t="s">
        <v>96</v>
      </c>
      <c r="F179" s="213">
        <v>1958</v>
      </c>
      <c r="G179" s="215" t="s">
        <v>322</v>
      </c>
      <c r="H179" s="215">
        <v>1.1599999999999999</v>
      </c>
      <c r="I179" s="215">
        <v>1.04</v>
      </c>
      <c r="J179" s="216">
        <v>0.12</v>
      </c>
      <c r="K179" s="219"/>
      <c r="L179" s="206"/>
      <c r="R179" s="110">
        <f t="shared" si="15"/>
        <v>1958</v>
      </c>
      <c r="S179" s="122">
        <f t="shared" si="21"/>
        <v>1.1599999999999999</v>
      </c>
      <c r="T179" s="111">
        <f>VLOOKUP(R179,'B4_VINTAGE-TAX'!$A$2:$C$100,3,FALSE)</f>
        <v>0</v>
      </c>
      <c r="U179" s="76">
        <v>1</v>
      </c>
      <c r="V179" s="126">
        <f t="shared" si="17"/>
        <v>0</v>
      </c>
      <c r="W179" s="118">
        <f t="shared" si="16"/>
        <v>61</v>
      </c>
      <c r="X179" s="76">
        <v>1</v>
      </c>
      <c r="Y179" s="111">
        <f ca="1">IF(W179&gt;15,100%,OFFSET('B5_FED-CA Tax Depr Rates'!$D$23,0,'B1-NBV NTV Detail'!W179-1))</f>
        <v>1</v>
      </c>
      <c r="Z179" s="126">
        <f t="shared" ca="1" si="18"/>
        <v>1.1599999999999999</v>
      </c>
      <c r="AA179" s="126">
        <f t="shared" ca="1" si="19"/>
        <v>1.1599999999999999</v>
      </c>
      <c r="AB179" s="111">
        <f ca="1">IF($W179&gt;22,100%,OFFSET('B5_FED-CA Tax Depr Rates'!$D$30,0,'B1-NBV NTV Detail'!$W179-1))</f>
        <v>1</v>
      </c>
      <c r="AC179" s="126">
        <f t="shared" ca="1" si="20"/>
        <v>1.1599999999999999</v>
      </c>
    </row>
    <row r="180" spans="1:29">
      <c r="A180" s="20" t="s">
        <v>93</v>
      </c>
      <c r="B180" s="24" t="s">
        <v>94</v>
      </c>
      <c r="C180" s="24" t="s">
        <v>102</v>
      </c>
      <c r="D180" s="24" t="s">
        <v>98</v>
      </c>
      <c r="E180" s="24" t="s">
        <v>96</v>
      </c>
      <c r="F180" s="213">
        <v>1960</v>
      </c>
      <c r="G180" s="215" t="s">
        <v>322</v>
      </c>
      <c r="H180" s="215">
        <v>2.6</v>
      </c>
      <c r="I180" s="215">
        <v>2.2799999999999998</v>
      </c>
      <c r="J180" s="216">
        <v>0.32</v>
      </c>
      <c r="K180" s="219"/>
      <c r="L180" s="206"/>
      <c r="R180" s="110">
        <f t="shared" si="15"/>
        <v>1960</v>
      </c>
      <c r="S180" s="122">
        <f t="shared" si="21"/>
        <v>2.6</v>
      </c>
      <c r="T180" s="111">
        <f>VLOOKUP(R180,'B4_VINTAGE-TAX'!$A$2:$C$100,3,FALSE)</f>
        <v>0</v>
      </c>
      <c r="U180" s="76">
        <v>1</v>
      </c>
      <c r="V180" s="126">
        <f t="shared" si="17"/>
        <v>0</v>
      </c>
      <c r="W180" s="118">
        <f t="shared" si="16"/>
        <v>59</v>
      </c>
      <c r="X180" s="76">
        <v>1</v>
      </c>
      <c r="Y180" s="111">
        <f ca="1">IF(W180&gt;15,100%,OFFSET('B5_FED-CA Tax Depr Rates'!$D$23,0,'B1-NBV NTV Detail'!W180-1))</f>
        <v>1</v>
      </c>
      <c r="Z180" s="126">
        <f t="shared" ca="1" si="18"/>
        <v>2.6</v>
      </c>
      <c r="AA180" s="126">
        <f t="shared" ca="1" si="19"/>
        <v>2.6</v>
      </c>
      <c r="AB180" s="111">
        <f ca="1">IF($W180&gt;22,100%,OFFSET('B5_FED-CA Tax Depr Rates'!$D$30,0,'B1-NBV NTV Detail'!$W180-1))</f>
        <v>1</v>
      </c>
      <c r="AC180" s="126">
        <f t="shared" ca="1" si="20"/>
        <v>2.6</v>
      </c>
    </row>
    <row r="181" spans="1:29">
      <c r="A181" s="20" t="s">
        <v>93</v>
      </c>
      <c r="B181" s="24" t="s">
        <v>94</v>
      </c>
      <c r="C181" s="24" t="s">
        <v>102</v>
      </c>
      <c r="D181" s="24" t="s">
        <v>98</v>
      </c>
      <c r="E181" s="24" t="s">
        <v>96</v>
      </c>
      <c r="F181" s="213">
        <v>1962</v>
      </c>
      <c r="G181" s="215">
        <v>8</v>
      </c>
      <c r="H181" s="215">
        <v>125.47</v>
      </c>
      <c r="I181" s="215">
        <v>107.33</v>
      </c>
      <c r="J181" s="216">
        <v>18.14</v>
      </c>
      <c r="K181" s="219"/>
      <c r="L181" s="206"/>
      <c r="R181" s="110">
        <f t="shared" si="15"/>
        <v>1962</v>
      </c>
      <c r="S181" s="122">
        <f t="shared" si="21"/>
        <v>125.47</v>
      </c>
      <c r="T181" s="111">
        <f>VLOOKUP(R181,'B4_VINTAGE-TAX'!$A$2:$C$100,3,FALSE)</f>
        <v>0</v>
      </c>
      <c r="U181" s="76">
        <v>1</v>
      </c>
      <c r="V181" s="126">
        <f t="shared" si="17"/>
        <v>0</v>
      </c>
      <c r="W181" s="118">
        <f t="shared" si="16"/>
        <v>57</v>
      </c>
      <c r="X181" s="76">
        <v>1</v>
      </c>
      <c r="Y181" s="111">
        <f ca="1">IF(W181&gt;15,100%,OFFSET('B5_FED-CA Tax Depr Rates'!$D$23,0,'B1-NBV NTV Detail'!W181-1))</f>
        <v>1</v>
      </c>
      <c r="Z181" s="126">
        <f t="shared" ca="1" si="18"/>
        <v>125.47</v>
      </c>
      <c r="AA181" s="126">
        <f t="shared" ca="1" si="19"/>
        <v>125.47</v>
      </c>
      <c r="AB181" s="111">
        <f ca="1">IF($W181&gt;22,100%,OFFSET('B5_FED-CA Tax Depr Rates'!$D$30,0,'B1-NBV NTV Detail'!$W181-1))</f>
        <v>1</v>
      </c>
      <c r="AC181" s="126">
        <f t="shared" ca="1" si="20"/>
        <v>125.47</v>
      </c>
    </row>
    <row r="182" spans="1:29">
      <c r="A182" s="20" t="s">
        <v>93</v>
      </c>
      <c r="B182" s="24" t="s">
        <v>94</v>
      </c>
      <c r="C182" s="24" t="s">
        <v>102</v>
      </c>
      <c r="D182" s="24" t="s">
        <v>98</v>
      </c>
      <c r="E182" s="24" t="s">
        <v>96</v>
      </c>
      <c r="F182" s="213">
        <v>1967</v>
      </c>
      <c r="G182" s="215" t="s">
        <v>322</v>
      </c>
      <c r="H182" s="215">
        <v>2.84</v>
      </c>
      <c r="I182" s="215">
        <v>2.2599999999999998</v>
      </c>
      <c r="J182" s="216">
        <v>0.57999999999999996</v>
      </c>
      <c r="K182" s="219"/>
      <c r="L182" s="206"/>
      <c r="R182" s="110">
        <f t="shared" si="15"/>
        <v>1967</v>
      </c>
      <c r="S182" s="122">
        <f t="shared" si="21"/>
        <v>2.84</v>
      </c>
      <c r="T182" s="111">
        <f>VLOOKUP(R182,'B4_VINTAGE-TAX'!$A$2:$C$100,3,FALSE)</f>
        <v>0</v>
      </c>
      <c r="U182" s="76">
        <v>1</v>
      </c>
      <c r="V182" s="126">
        <f t="shared" si="17"/>
        <v>0</v>
      </c>
      <c r="W182" s="118">
        <f t="shared" si="16"/>
        <v>52</v>
      </c>
      <c r="X182" s="76">
        <v>1</v>
      </c>
      <c r="Y182" s="111">
        <f ca="1">IF(W182&gt;15,100%,OFFSET('B5_FED-CA Tax Depr Rates'!$D$23,0,'B1-NBV NTV Detail'!W182-1))</f>
        <v>1</v>
      </c>
      <c r="Z182" s="126">
        <f t="shared" ca="1" si="18"/>
        <v>2.84</v>
      </c>
      <c r="AA182" s="126">
        <f t="shared" ca="1" si="19"/>
        <v>2.84</v>
      </c>
      <c r="AB182" s="111">
        <f ca="1">IF($W182&gt;22,100%,OFFSET('B5_FED-CA Tax Depr Rates'!$D$30,0,'B1-NBV NTV Detail'!$W182-1))</f>
        <v>1</v>
      </c>
      <c r="AC182" s="126">
        <f t="shared" ca="1" si="20"/>
        <v>2.84</v>
      </c>
    </row>
    <row r="183" spans="1:29">
      <c r="A183" s="20" t="s">
        <v>93</v>
      </c>
      <c r="B183" s="24" t="s">
        <v>94</v>
      </c>
      <c r="C183" s="24" t="s">
        <v>102</v>
      </c>
      <c r="D183" s="24" t="s">
        <v>98</v>
      </c>
      <c r="E183" s="24" t="s">
        <v>96</v>
      </c>
      <c r="F183" s="213">
        <v>1968</v>
      </c>
      <c r="G183" s="215" t="s">
        <v>322</v>
      </c>
      <c r="H183" s="215">
        <v>8.1</v>
      </c>
      <c r="I183" s="215">
        <v>6.34</v>
      </c>
      <c r="J183" s="216">
        <v>1.76</v>
      </c>
      <c r="K183" s="219"/>
      <c r="L183" s="206"/>
      <c r="R183" s="110">
        <f t="shared" si="15"/>
        <v>1968</v>
      </c>
      <c r="S183" s="122">
        <f t="shared" si="21"/>
        <v>8.1</v>
      </c>
      <c r="T183" s="111">
        <f>VLOOKUP(R183,'B4_VINTAGE-TAX'!$A$2:$C$100,3,FALSE)</f>
        <v>0</v>
      </c>
      <c r="U183" s="76">
        <v>1</v>
      </c>
      <c r="V183" s="126">
        <f t="shared" si="17"/>
        <v>0</v>
      </c>
      <c r="W183" s="118">
        <f t="shared" si="16"/>
        <v>51</v>
      </c>
      <c r="X183" s="76">
        <v>1</v>
      </c>
      <c r="Y183" s="111">
        <f ca="1">IF(W183&gt;15,100%,OFFSET('B5_FED-CA Tax Depr Rates'!$D$23,0,'B1-NBV NTV Detail'!W183-1))</f>
        <v>1</v>
      </c>
      <c r="Z183" s="126">
        <f t="shared" ca="1" si="18"/>
        <v>8.1</v>
      </c>
      <c r="AA183" s="126">
        <f t="shared" ca="1" si="19"/>
        <v>8.1</v>
      </c>
      <c r="AB183" s="111">
        <f ca="1">IF($W183&gt;22,100%,OFFSET('B5_FED-CA Tax Depr Rates'!$D$30,0,'B1-NBV NTV Detail'!$W183-1))</f>
        <v>1</v>
      </c>
      <c r="AC183" s="126">
        <f t="shared" ca="1" si="20"/>
        <v>8.1</v>
      </c>
    </row>
    <row r="184" spans="1:29">
      <c r="A184" s="20" t="s">
        <v>93</v>
      </c>
      <c r="B184" s="24" t="s">
        <v>94</v>
      </c>
      <c r="C184" s="24" t="s">
        <v>102</v>
      </c>
      <c r="D184" s="24" t="s">
        <v>98</v>
      </c>
      <c r="E184" s="24" t="s">
        <v>96</v>
      </c>
      <c r="F184" s="213">
        <v>1969</v>
      </c>
      <c r="G184" s="215" t="s">
        <v>322</v>
      </c>
      <c r="H184" s="215">
        <v>3.95</v>
      </c>
      <c r="I184" s="215">
        <v>3.04</v>
      </c>
      <c r="J184" s="216">
        <v>0.91</v>
      </c>
      <c r="K184" s="219"/>
      <c r="L184" s="206"/>
      <c r="R184" s="110">
        <f t="shared" si="15"/>
        <v>1969</v>
      </c>
      <c r="S184" s="122">
        <f t="shared" si="21"/>
        <v>3.95</v>
      </c>
      <c r="T184" s="111">
        <f>VLOOKUP(R184,'B4_VINTAGE-TAX'!$A$2:$C$100,3,FALSE)</f>
        <v>0</v>
      </c>
      <c r="U184" s="76">
        <v>1</v>
      </c>
      <c r="V184" s="126">
        <f t="shared" si="17"/>
        <v>0</v>
      </c>
      <c r="W184" s="118">
        <f t="shared" si="16"/>
        <v>50</v>
      </c>
      <c r="X184" s="76">
        <v>1</v>
      </c>
      <c r="Y184" s="111">
        <f ca="1">IF(W184&gt;15,100%,OFFSET('B5_FED-CA Tax Depr Rates'!$D$23,0,'B1-NBV NTV Detail'!W184-1))</f>
        <v>1</v>
      </c>
      <c r="Z184" s="126">
        <f t="shared" ca="1" si="18"/>
        <v>3.95</v>
      </c>
      <c r="AA184" s="126">
        <f t="shared" ca="1" si="19"/>
        <v>3.95</v>
      </c>
      <c r="AB184" s="111">
        <f ca="1">IF($W184&gt;22,100%,OFFSET('B5_FED-CA Tax Depr Rates'!$D$30,0,'B1-NBV NTV Detail'!$W184-1))</f>
        <v>1</v>
      </c>
      <c r="AC184" s="126">
        <f t="shared" ca="1" si="20"/>
        <v>3.95</v>
      </c>
    </row>
    <row r="185" spans="1:29">
      <c r="A185" s="20" t="s">
        <v>93</v>
      </c>
      <c r="B185" s="24" t="s">
        <v>94</v>
      </c>
      <c r="C185" s="24" t="s">
        <v>102</v>
      </c>
      <c r="D185" s="24" t="s">
        <v>98</v>
      </c>
      <c r="E185" s="24" t="s">
        <v>96</v>
      </c>
      <c r="F185" s="213">
        <v>1970</v>
      </c>
      <c r="G185" s="215" t="s">
        <v>322</v>
      </c>
      <c r="H185" s="215">
        <v>0.96</v>
      </c>
      <c r="I185" s="215">
        <v>0.73</v>
      </c>
      <c r="J185" s="216">
        <v>0.23</v>
      </c>
      <c r="K185" s="219"/>
      <c r="L185" s="206"/>
      <c r="R185" s="110">
        <f t="shared" si="15"/>
        <v>1970</v>
      </c>
      <c r="S185" s="122">
        <f t="shared" si="21"/>
        <v>0.96</v>
      </c>
      <c r="T185" s="111">
        <f>VLOOKUP(R185,'B4_VINTAGE-TAX'!$A$2:$C$100,3,FALSE)</f>
        <v>0</v>
      </c>
      <c r="U185" s="76">
        <v>1</v>
      </c>
      <c r="V185" s="126">
        <f t="shared" si="17"/>
        <v>0</v>
      </c>
      <c r="W185" s="118">
        <f t="shared" si="16"/>
        <v>49</v>
      </c>
      <c r="X185" s="76">
        <v>1</v>
      </c>
      <c r="Y185" s="111">
        <f ca="1">IF(W185&gt;15,100%,OFFSET('B5_FED-CA Tax Depr Rates'!$D$23,0,'B1-NBV NTV Detail'!W185-1))</f>
        <v>1</v>
      </c>
      <c r="Z185" s="126">
        <f t="shared" ca="1" si="18"/>
        <v>0.96</v>
      </c>
      <c r="AA185" s="126">
        <f t="shared" ca="1" si="19"/>
        <v>0.96</v>
      </c>
      <c r="AB185" s="111">
        <f ca="1">IF($W185&gt;22,100%,OFFSET('B5_FED-CA Tax Depr Rates'!$D$30,0,'B1-NBV NTV Detail'!$W185-1))</f>
        <v>1</v>
      </c>
      <c r="AC185" s="126">
        <f t="shared" ca="1" si="20"/>
        <v>0.96</v>
      </c>
    </row>
    <row r="186" spans="1:29">
      <c r="A186" s="20" t="s">
        <v>93</v>
      </c>
      <c r="B186" s="24" t="s">
        <v>94</v>
      </c>
      <c r="C186" s="24" t="s">
        <v>102</v>
      </c>
      <c r="D186" s="24" t="s">
        <v>98</v>
      </c>
      <c r="E186" s="24" t="s">
        <v>96</v>
      </c>
      <c r="F186" s="213">
        <v>1971</v>
      </c>
      <c r="G186" s="215" t="s">
        <v>322</v>
      </c>
      <c r="H186" s="215">
        <v>2.85</v>
      </c>
      <c r="I186" s="215">
        <v>2.12</v>
      </c>
      <c r="J186" s="216">
        <v>0.73</v>
      </c>
      <c r="K186" s="219"/>
      <c r="L186" s="206"/>
      <c r="R186" s="110">
        <f t="shared" si="15"/>
        <v>1971</v>
      </c>
      <c r="S186" s="122">
        <f t="shared" si="21"/>
        <v>2.85</v>
      </c>
      <c r="T186" s="111">
        <f>VLOOKUP(R186,'B4_VINTAGE-TAX'!$A$2:$C$100,3,FALSE)</f>
        <v>0</v>
      </c>
      <c r="U186" s="76">
        <v>1</v>
      </c>
      <c r="V186" s="126">
        <f t="shared" si="17"/>
        <v>0</v>
      </c>
      <c r="W186" s="118">
        <f t="shared" si="16"/>
        <v>48</v>
      </c>
      <c r="X186" s="76">
        <v>1</v>
      </c>
      <c r="Y186" s="111">
        <f ca="1">IF(W186&gt;15,100%,OFFSET('B5_FED-CA Tax Depr Rates'!$D$23,0,'B1-NBV NTV Detail'!W186-1))</f>
        <v>1</v>
      </c>
      <c r="Z186" s="126">
        <f t="shared" ca="1" si="18"/>
        <v>2.85</v>
      </c>
      <c r="AA186" s="126">
        <f t="shared" ca="1" si="19"/>
        <v>2.85</v>
      </c>
      <c r="AB186" s="111">
        <f ca="1">IF($W186&gt;22,100%,OFFSET('B5_FED-CA Tax Depr Rates'!$D$30,0,'B1-NBV NTV Detail'!$W186-1))</f>
        <v>1</v>
      </c>
      <c r="AC186" s="126">
        <f t="shared" ca="1" si="20"/>
        <v>2.85</v>
      </c>
    </row>
    <row r="187" spans="1:29">
      <c r="A187" s="20" t="s">
        <v>93</v>
      </c>
      <c r="B187" s="24" t="s">
        <v>94</v>
      </c>
      <c r="C187" s="24" t="s">
        <v>102</v>
      </c>
      <c r="D187" s="24" t="s">
        <v>98</v>
      </c>
      <c r="E187" s="24" t="s">
        <v>96</v>
      </c>
      <c r="F187" s="213">
        <v>1972</v>
      </c>
      <c r="G187" s="215" t="s">
        <v>322</v>
      </c>
      <c r="H187" s="215">
        <v>5.0999999999999996</v>
      </c>
      <c r="I187" s="215">
        <v>3.74</v>
      </c>
      <c r="J187" s="216">
        <v>1.36</v>
      </c>
      <c r="K187" s="219"/>
      <c r="L187" s="206"/>
      <c r="R187" s="110">
        <f t="shared" si="15"/>
        <v>1972</v>
      </c>
      <c r="S187" s="122">
        <f t="shared" si="21"/>
        <v>5.0999999999999996</v>
      </c>
      <c r="T187" s="111">
        <f>VLOOKUP(R187,'B4_VINTAGE-TAX'!$A$2:$C$100,3,FALSE)</f>
        <v>0</v>
      </c>
      <c r="U187" s="76">
        <v>1</v>
      </c>
      <c r="V187" s="126">
        <f t="shared" si="17"/>
        <v>0</v>
      </c>
      <c r="W187" s="118">
        <f t="shared" si="16"/>
        <v>47</v>
      </c>
      <c r="X187" s="76">
        <v>1</v>
      </c>
      <c r="Y187" s="111">
        <f ca="1">IF(W187&gt;15,100%,OFFSET('B5_FED-CA Tax Depr Rates'!$D$23,0,'B1-NBV NTV Detail'!W187-1))</f>
        <v>1</v>
      </c>
      <c r="Z187" s="126">
        <f t="shared" ca="1" si="18"/>
        <v>5.0999999999999996</v>
      </c>
      <c r="AA187" s="126">
        <f t="shared" ca="1" si="19"/>
        <v>5.0999999999999996</v>
      </c>
      <c r="AB187" s="111">
        <f ca="1">IF($W187&gt;22,100%,OFFSET('B5_FED-CA Tax Depr Rates'!$D$30,0,'B1-NBV NTV Detail'!$W187-1))</f>
        <v>1</v>
      </c>
      <c r="AC187" s="126">
        <f t="shared" ca="1" si="20"/>
        <v>5.0999999999999996</v>
      </c>
    </row>
    <row r="188" spans="1:29">
      <c r="A188" s="20" t="s">
        <v>93</v>
      </c>
      <c r="B188" s="24" t="s">
        <v>94</v>
      </c>
      <c r="C188" s="24" t="s">
        <v>102</v>
      </c>
      <c r="D188" s="24" t="s">
        <v>98</v>
      </c>
      <c r="E188" s="24" t="s">
        <v>96</v>
      </c>
      <c r="F188" s="213">
        <v>1973</v>
      </c>
      <c r="G188" s="215" t="s">
        <v>322</v>
      </c>
      <c r="H188" s="215">
        <v>0.15</v>
      </c>
      <c r="I188" s="215">
        <v>0.11</v>
      </c>
      <c r="J188" s="216">
        <v>0.04</v>
      </c>
      <c r="K188" s="219"/>
      <c r="L188" s="206"/>
      <c r="R188" s="110">
        <f t="shared" si="15"/>
        <v>1973</v>
      </c>
      <c r="S188" s="122">
        <f t="shared" si="21"/>
        <v>0.15</v>
      </c>
      <c r="T188" s="111">
        <f>VLOOKUP(R188,'B4_VINTAGE-TAX'!$A$2:$C$100,3,FALSE)</f>
        <v>0</v>
      </c>
      <c r="U188" s="76">
        <v>1</v>
      </c>
      <c r="V188" s="126">
        <f t="shared" si="17"/>
        <v>0</v>
      </c>
      <c r="W188" s="118">
        <f t="shared" si="16"/>
        <v>46</v>
      </c>
      <c r="X188" s="76">
        <v>1</v>
      </c>
      <c r="Y188" s="111">
        <f ca="1">IF(W188&gt;15,100%,OFFSET('B5_FED-CA Tax Depr Rates'!$D$23,0,'B1-NBV NTV Detail'!W188-1))</f>
        <v>1</v>
      </c>
      <c r="Z188" s="126">
        <f t="shared" ca="1" si="18"/>
        <v>0.15</v>
      </c>
      <c r="AA188" s="126">
        <f t="shared" ca="1" si="19"/>
        <v>0.15</v>
      </c>
      <c r="AB188" s="111">
        <f ca="1">IF($W188&gt;22,100%,OFFSET('B5_FED-CA Tax Depr Rates'!$D$30,0,'B1-NBV NTV Detail'!$W188-1))</f>
        <v>1</v>
      </c>
      <c r="AC188" s="126">
        <f t="shared" ca="1" si="20"/>
        <v>0.15</v>
      </c>
    </row>
    <row r="189" spans="1:29">
      <c r="A189" s="20" t="s">
        <v>93</v>
      </c>
      <c r="B189" s="24" t="s">
        <v>94</v>
      </c>
      <c r="C189" s="24" t="s">
        <v>102</v>
      </c>
      <c r="D189" s="24" t="s">
        <v>98</v>
      </c>
      <c r="E189" s="24" t="s">
        <v>96</v>
      </c>
      <c r="F189" s="213">
        <v>1974</v>
      </c>
      <c r="G189" s="215" t="s">
        <v>322</v>
      </c>
      <c r="H189" s="215">
        <v>0.09</v>
      </c>
      <c r="I189" s="215">
        <v>0.06</v>
      </c>
      <c r="J189" s="216">
        <v>0.03</v>
      </c>
      <c r="K189" s="219"/>
      <c r="L189" s="206"/>
      <c r="R189" s="110">
        <f t="shared" si="15"/>
        <v>1974</v>
      </c>
      <c r="S189" s="122">
        <f t="shared" si="21"/>
        <v>0.09</v>
      </c>
      <c r="T189" s="111">
        <f>VLOOKUP(R189,'B4_VINTAGE-TAX'!$A$2:$C$100,3,FALSE)</f>
        <v>0</v>
      </c>
      <c r="U189" s="76">
        <v>1</v>
      </c>
      <c r="V189" s="126">
        <f t="shared" si="17"/>
        <v>0</v>
      </c>
      <c r="W189" s="118">
        <f t="shared" si="16"/>
        <v>45</v>
      </c>
      <c r="X189" s="76">
        <v>1</v>
      </c>
      <c r="Y189" s="111">
        <f ca="1">IF(W189&gt;15,100%,OFFSET('B5_FED-CA Tax Depr Rates'!$D$23,0,'B1-NBV NTV Detail'!W189-1))</f>
        <v>1</v>
      </c>
      <c r="Z189" s="126">
        <f t="shared" ca="1" si="18"/>
        <v>0.09</v>
      </c>
      <c r="AA189" s="126">
        <f t="shared" ca="1" si="19"/>
        <v>0.09</v>
      </c>
      <c r="AB189" s="111">
        <f ca="1">IF($W189&gt;22,100%,OFFSET('B5_FED-CA Tax Depr Rates'!$D$30,0,'B1-NBV NTV Detail'!$W189-1))</f>
        <v>1</v>
      </c>
      <c r="AC189" s="126">
        <f t="shared" ca="1" si="20"/>
        <v>0.09</v>
      </c>
    </row>
    <row r="190" spans="1:29">
      <c r="A190" s="20" t="s">
        <v>93</v>
      </c>
      <c r="B190" s="24" t="s">
        <v>94</v>
      </c>
      <c r="C190" s="24" t="s">
        <v>102</v>
      </c>
      <c r="D190" s="24" t="s">
        <v>98</v>
      </c>
      <c r="E190" s="24" t="s">
        <v>96</v>
      </c>
      <c r="F190" s="213">
        <v>1977</v>
      </c>
      <c r="G190" s="215" t="s">
        <v>322</v>
      </c>
      <c r="H190" s="215">
        <v>0.15</v>
      </c>
      <c r="I190" s="215">
        <v>0.1</v>
      </c>
      <c r="J190" s="216">
        <v>0.05</v>
      </c>
      <c r="K190" s="219"/>
      <c r="L190" s="206"/>
      <c r="R190" s="110">
        <f t="shared" si="15"/>
        <v>1977</v>
      </c>
      <c r="S190" s="122">
        <f t="shared" si="21"/>
        <v>0.15</v>
      </c>
      <c r="T190" s="111">
        <f>VLOOKUP(R190,'B4_VINTAGE-TAX'!$A$2:$C$100,3,FALSE)</f>
        <v>0</v>
      </c>
      <c r="U190" s="76">
        <v>1</v>
      </c>
      <c r="V190" s="126">
        <f t="shared" si="17"/>
        <v>0</v>
      </c>
      <c r="W190" s="118">
        <f t="shared" si="16"/>
        <v>42</v>
      </c>
      <c r="X190" s="76">
        <v>1</v>
      </c>
      <c r="Y190" s="111">
        <f ca="1">IF(W190&gt;15,100%,OFFSET('B5_FED-CA Tax Depr Rates'!$D$23,0,'B1-NBV NTV Detail'!W190-1))</f>
        <v>1</v>
      </c>
      <c r="Z190" s="126">
        <f t="shared" ca="1" si="18"/>
        <v>0.15</v>
      </c>
      <c r="AA190" s="126">
        <f t="shared" ca="1" si="19"/>
        <v>0.15</v>
      </c>
      <c r="AB190" s="111">
        <f ca="1">IF($W190&gt;22,100%,OFFSET('B5_FED-CA Tax Depr Rates'!$D$30,0,'B1-NBV NTV Detail'!$W190-1))</f>
        <v>1</v>
      </c>
      <c r="AC190" s="126">
        <f t="shared" ca="1" si="20"/>
        <v>0.15</v>
      </c>
    </row>
    <row r="191" spans="1:29">
      <c r="A191" s="20" t="s">
        <v>93</v>
      </c>
      <c r="B191" s="24" t="s">
        <v>94</v>
      </c>
      <c r="C191" s="24" t="s">
        <v>102</v>
      </c>
      <c r="D191" s="24" t="s">
        <v>98</v>
      </c>
      <c r="E191" s="24" t="s">
        <v>96</v>
      </c>
      <c r="F191" s="213">
        <v>1978</v>
      </c>
      <c r="G191" s="215" t="s">
        <v>322</v>
      </c>
      <c r="H191" s="215">
        <v>0.28999999999999998</v>
      </c>
      <c r="I191" s="215">
        <v>0.19</v>
      </c>
      <c r="J191" s="216">
        <v>0.1</v>
      </c>
      <c r="K191" s="219"/>
      <c r="L191" s="206"/>
      <c r="R191" s="110">
        <f t="shared" si="15"/>
        <v>1978</v>
      </c>
      <c r="S191" s="122">
        <f t="shared" si="21"/>
        <v>0.28999999999999998</v>
      </c>
      <c r="T191" s="111">
        <f>VLOOKUP(R191,'B4_VINTAGE-TAX'!$A$2:$C$100,3,FALSE)</f>
        <v>0</v>
      </c>
      <c r="U191" s="76">
        <v>1</v>
      </c>
      <c r="V191" s="126">
        <f t="shared" si="17"/>
        <v>0</v>
      </c>
      <c r="W191" s="118">
        <f t="shared" si="16"/>
        <v>41</v>
      </c>
      <c r="X191" s="76">
        <v>1</v>
      </c>
      <c r="Y191" s="111">
        <f ca="1">IF(W191&gt;15,100%,OFFSET('B5_FED-CA Tax Depr Rates'!$D$23,0,'B1-NBV NTV Detail'!W191-1))</f>
        <v>1</v>
      </c>
      <c r="Z191" s="126">
        <f t="shared" ca="1" si="18"/>
        <v>0.28999999999999998</v>
      </c>
      <c r="AA191" s="126">
        <f t="shared" ca="1" si="19"/>
        <v>0.28999999999999998</v>
      </c>
      <c r="AB191" s="111">
        <f ca="1">IF($W191&gt;22,100%,OFFSET('B5_FED-CA Tax Depr Rates'!$D$30,0,'B1-NBV NTV Detail'!$W191-1))</f>
        <v>1</v>
      </c>
      <c r="AC191" s="126">
        <f t="shared" ca="1" si="20"/>
        <v>0.28999999999999998</v>
      </c>
    </row>
    <row r="192" spans="1:29">
      <c r="A192" s="20" t="s">
        <v>93</v>
      </c>
      <c r="B192" s="24" t="s">
        <v>94</v>
      </c>
      <c r="C192" s="24" t="s">
        <v>102</v>
      </c>
      <c r="D192" s="24" t="s">
        <v>98</v>
      </c>
      <c r="E192" s="24" t="s">
        <v>96</v>
      </c>
      <c r="F192" s="213">
        <v>1979</v>
      </c>
      <c r="G192" s="215" t="s">
        <v>322</v>
      </c>
      <c r="H192" s="215">
        <v>0.31</v>
      </c>
      <c r="I192" s="215">
        <v>0.2</v>
      </c>
      <c r="J192" s="216">
        <v>0.11</v>
      </c>
      <c r="K192" s="219"/>
      <c r="L192" s="206"/>
      <c r="R192" s="110">
        <f t="shared" si="15"/>
        <v>1979</v>
      </c>
      <c r="S192" s="122">
        <f t="shared" si="21"/>
        <v>0.31</v>
      </c>
      <c r="T192" s="111">
        <f>VLOOKUP(R192,'B4_VINTAGE-TAX'!$A$2:$C$100,3,FALSE)</f>
        <v>0</v>
      </c>
      <c r="U192" s="76">
        <v>1</v>
      </c>
      <c r="V192" s="126">
        <f t="shared" si="17"/>
        <v>0</v>
      </c>
      <c r="W192" s="118">
        <f t="shared" si="16"/>
        <v>40</v>
      </c>
      <c r="X192" s="76">
        <v>1</v>
      </c>
      <c r="Y192" s="111">
        <f ca="1">IF(W192&gt;15,100%,OFFSET('B5_FED-CA Tax Depr Rates'!$D$23,0,'B1-NBV NTV Detail'!W192-1))</f>
        <v>1</v>
      </c>
      <c r="Z192" s="126">
        <f t="shared" ca="1" si="18"/>
        <v>0.31</v>
      </c>
      <c r="AA192" s="126">
        <f t="shared" ca="1" si="19"/>
        <v>0.31</v>
      </c>
      <c r="AB192" s="111">
        <f ca="1">IF($W192&gt;22,100%,OFFSET('B5_FED-CA Tax Depr Rates'!$D$30,0,'B1-NBV NTV Detail'!$W192-1))</f>
        <v>1</v>
      </c>
      <c r="AC192" s="126">
        <f t="shared" ca="1" si="20"/>
        <v>0.31</v>
      </c>
    </row>
    <row r="193" spans="1:29">
      <c r="A193" s="20" t="s">
        <v>93</v>
      </c>
      <c r="B193" s="24" t="s">
        <v>94</v>
      </c>
      <c r="C193" s="24" t="s">
        <v>102</v>
      </c>
      <c r="D193" s="24" t="s">
        <v>98</v>
      </c>
      <c r="E193" s="24" t="s">
        <v>96</v>
      </c>
      <c r="F193" s="213">
        <v>1980</v>
      </c>
      <c r="G193" s="215" t="s">
        <v>322</v>
      </c>
      <c r="H193" s="215">
        <v>0.17</v>
      </c>
      <c r="I193" s="215">
        <v>0.11</v>
      </c>
      <c r="J193" s="216">
        <v>0.06</v>
      </c>
      <c r="K193" s="219"/>
      <c r="L193" s="206"/>
      <c r="R193" s="110">
        <f t="shared" si="15"/>
        <v>1980</v>
      </c>
      <c r="S193" s="122">
        <f t="shared" si="21"/>
        <v>0.17</v>
      </c>
      <c r="T193" s="111">
        <f>VLOOKUP(R193,'B4_VINTAGE-TAX'!$A$2:$C$100,3,FALSE)</f>
        <v>0</v>
      </c>
      <c r="U193" s="76">
        <v>1</v>
      </c>
      <c r="V193" s="126">
        <f t="shared" si="17"/>
        <v>0</v>
      </c>
      <c r="W193" s="118">
        <f t="shared" si="16"/>
        <v>39</v>
      </c>
      <c r="X193" s="76">
        <v>1</v>
      </c>
      <c r="Y193" s="111">
        <f ca="1">IF(W193&gt;15,100%,OFFSET('B5_FED-CA Tax Depr Rates'!$D$23,0,'B1-NBV NTV Detail'!W193-1))</f>
        <v>1</v>
      </c>
      <c r="Z193" s="126">
        <f t="shared" ca="1" si="18"/>
        <v>0.17</v>
      </c>
      <c r="AA193" s="126">
        <f t="shared" ca="1" si="19"/>
        <v>0.17</v>
      </c>
      <c r="AB193" s="111">
        <f ca="1">IF($W193&gt;22,100%,OFFSET('B5_FED-CA Tax Depr Rates'!$D$30,0,'B1-NBV NTV Detail'!$W193-1))</f>
        <v>1</v>
      </c>
      <c r="AC193" s="126">
        <f t="shared" ca="1" si="20"/>
        <v>0.17</v>
      </c>
    </row>
    <row r="194" spans="1:29">
      <c r="A194" s="20" t="s">
        <v>93</v>
      </c>
      <c r="B194" s="24" t="s">
        <v>94</v>
      </c>
      <c r="C194" s="24" t="s">
        <v>102</v>
      </c>
      <c r="D194" s="24" t="s">
        <v>98</v>
      </c>
      <c r="E194" s="24" t="s">
        <v>96</v>
      </c>
      <c r="F194" s="213">
        <v>1981</v>
      </c>
      <c r="G194" s="215" t="s">
        <v>322</v>
      </c>
      <c r="H194" s="215">
        <v>0.49</v>
      </c>
      <c r="I194" s="215">
        <v>0.3</v>
      </c>
      <c r="J194" s="216">
        <v>0.19</v>
      </c>
      <c r="K194" s="219"/>
      <c r="L194" s="206"/>
      <c r="R194" s="110">
        <f t="shared" si="15"/>
        <v>1981</v>
      </c>
      <c r="S194" s="122">
        <f t="shared" si="21"/>
        <v>0.49</v>
      </c>
      <c r="T194" s="111">
        <f>VLOOKUP(R194,'B4_VINTAGE-TAX'!$A$2:$C$100,3,FALSE)</f>
        <v>0</v>
      </c>
      <c r="U194" s="76">
        <v>1</v>
      </c>
      <c r="V194" s="126">
        <f t="shared" si="17"/>
        <v>0</v>
      </c>
      <c r="W194" s="118">
        <f t="shared" si="16"/>
        <v>38</v>
      </c>
      <c r="X194" s="76">
        <v>1</v>
      </c>
      <c r="Y194" s="111">
        <f ca="1">IF(W194&gt;15,100%,OFFSET('B5_FED-CA Tax Depr Rates'!$D$23,0,'B1-NBV NTV Detail'!W194-1))</f>
        <v>1</v>
      </c>
      <c r="Z194" s="126">
        <f t="shared" ca="1" si="18"/>
        <v>0.49</v>
      </c>
      <c r="AA194" s="126">
        <f t="shared" ca="1" si="19"/>
        <v>0.49</v>
      </c>
      <c r="AB194" s="111">
        <f ca="1">IF($W194&gt;22,100%,OFFSET('B5_FED-CA Tax Depr Rates'!$D$30,0,'B1-NBV NTV Detail'!$W194-1))</f>
        <v>1</v>
      </c>
      <c r="AC194" s="126">
        <f t="shared" ca="1" si="20"/>
        <v>0.49</v>
      </c>
    </row>
    <row r="195" spans="1:29">
      <c r="A195" s="20" t="s">
        <v>93</v>
      </c>
      <c r="B195" s="24" t="s">
        <v>94</v>
      </c>
      <c r="C195" s="24" t="s">
        <v>102</v>
      </c>
      <c r="D195" s="24" t="s">
        <v>98</v>
      </c>
      <c r="E195" s="24" t="s">
        <v>96</v>
      </c>
      <c r="F195" s="213">
        <v>1982</v>
      </c>
      <c r="G195" s="215" t="s">
        <v>322</v>
      </c>
      <c r="H195" s="215">
        <v>0.14000000000000001</v>
      </c>
      <c r="I195" s="215">
        <v>0.08</v>
      </c>
      <c r="J195" s="216">
        <v>0.06</v>
      </c>
      <c r="K195" s="219"/>
      <c r="L195" s="206"/>
      <c r="R195" s="110">
        <f t="shared" si="15"/>
        <v>1982</v>
      </c>
      <c r="S195" s="122">
        <f t="shared" si="21"/>
        <v>0.14000000000000001</v>
      </c>
      <c r="T195" s="111">
        <f>VLOOKUP(R195,'B4_VINTAGE-TAX'!$A$2:$C$100,3,FALSE)</f>
        <v>0</v>
      </c>
      <c r="U195" s="76">
        <v>1</v>
      </c>
      <c r="V195" s="126">
        <f t="shared" si="17"/>
        <v>0</v>
      </c>
      <c r="W195" s="118">
        <f t="shared" si="16"/>
        <v>37</v>
      </c>
      <c r="X195" s="76">
        <v>1</v>
      </c>
      <c r="Y195" s="111">
        <f ca="1">IF(W195&gt;15,100%,OFFSET('B5_FED-CA Tax Depr Rates'!$D$23,0,'B1-NBV NTV Detail'!W195-1))</f>
        <v>1</v>
      </c>
      <c r="Z195" s="126">
        <f t="shared" ca="1" si="18"/>
        <v>0.14000000000000001</v>
      </c>
      <c r="AA195" s="126">
        <f t="shared" ca="1" si="19"/>
        <v>0.14000000000000001</v>
      </c>
      <c r="AB195" s="111">
        <f ca="1">IF($W195&gt;22,100%,OFFSET('B5_FED-CA Tax Depr Rates'!$D$30,0,'B1-NBV NTV Detail'!$W195-1))</f>
        <v>1</v>
      </c>
      <c r="AC195" s="126">
        <f t="shared" ca="1" si="20"/>
        <v>0.14000000000000001</v>
      </c>
    </row>
    <row r="196" spans="1:29">
      <c r="A196" s="20" t="s">
        <v>93</v>
      </c>
      <c r="B196" s="24" t="s">
        <v>94</v>
      </c>
      <c r="C196" s="24" t="s">
        <v>102</v>
      </c>
      <c r="D196" s="24" t="s">
        <v>98</v>
      </c>
      <c r="E196" s="24" t="s">
        <v>96</v>
      </c>
      <c r="F196" s="213">
        <v>1983</v>
      </c>
      <c r="G196" s="215" t="s">
        <v>322</v>
      </c>
      <c r="H196" s="215">
        <v>0.28999999999999998</v>
      </c>
      <c r="I196" s="215">
        <v>0.17</v>
      </c>
      <c r="J196" s="216">
        <v>0.12</v>
      </c>
      <c r="K196" s="219"/>
      <c r="L196" s="206"/>
      <c r="R196" s="110">
        <f t="shared" si="15"/>
        <v>1983</v>
      </c>
      <c r="S196" s="122">
        <f t="shared" si="21"/>
        <v>0.28999999999999998</v>
      </c>
      <c r="T196" s="111">
        <f>VLOOKUP(R196,'B4_VINTAGE-TAX'!$A$2:$C$100,3,FALSE)</f>
        <v>0</v>
      </c>
      <c r="U196" s="76">
        <v>1</v>
      </c>
      <c r="V196" s="126">
        <f t="shared" si="17"/>
        <v>0</v>
      </c>
      <c r="W196" s="118">
        <f t="shared" si="16"/>
        <v>36</v>
      </c>
      <c r="X196" s="76">
        <v>1</v>
      </c>
      <c r="Y196" s="111">
        <f ca="1">IF(W196&gt;15,100%,OFFSET('B5_FED-CA Tax Depr Rates'!$D$23,0,'B1-NBV NTV Detail'!W196-1))</f>
        <v>1</v>
      </c>
      <c r="Z196" s="126">
        <f t="shared" ca="1" si="18"/>
        <v>0.28999999999999998</v>
      </c>
      <c r="AA196" s="126">
        <f t="shared" ca="1" si="19"/>
        <v>0.28999999999999998</v>
      </c>
      <c r="AB196" s="111">
        <f ca="1">IF($W196&gt;22,100%,OFFSET('B5_FED-CA Tax Depr Rates'!$D$30,0,'B1-NBV NTV Detail'!$W196-1))</f>
        <v>1</v>
      </c>
      <c r="AC196" s="126">
        <f t="shared" ca="1" si="20"/>
        <v>0.28999999999999998</v>
      </c>
    </row>
    <row r="197" spans="1:29">
      <c r="A197" s="20" t="s">
        <v>93</v>
      </c>
      <c r="B197" s="24" t="s">
        <v>94</v>
      </c>
      <c r="C197" s="24" t="s">
        <v>102</v>
      </c>
      <c r="D197" s="24" t="s">
        <v>98</v>
      </c>
      <c r="E197" s="24" t="s">
        <v>96</v>
      </c>
      <c r="F197" s="213">
        <v>1984</v>
      </c>
      <c r="G197" s="215" t="s">
        <v>322</v>
      </c>
      <c r="H197" s="215">
        <v>4.3</v>
      </c>
      <c r="I197" s="215">
        <v>2.4500000000000002</v>
      </c>
      <c r="J197" s="216">
        <v>1.85</v>
      </c>
      <c r="K197" s="219"/>
      <c r="L197" s="206"/>
      <c r="R197" s="110">
        <f t="shared" si="15"/>
        <v>1984</v>
      </c>
      <c r="S197" s="122">
        <f t="shared" si="21"/>
        <v>4.3</v>
      </c>
      <c r="T197" s="111">
        <f>VLOOKUP(R197,'B4_VINTAGE-TAX'!$A$2:$C$100,3,FALSE)</f>
        <v>0</v>
      </c>
      <c r="U197" s="76">
        <v>1</v>
      </c>
      <c r="V197" s="126">
        <f t="shared" si="17"/>
        <v>0</v>
      </c>
      <c r="W197" s="118">
        <f t="shared" si="16"/>
        <v>35</v>
      </c>
      <c r="X197" s="76">
        <v>1</v>
      </c>
      <c r="Y197" s="111">
        <f ca="1">IF(W197&gt;15,100%,OFFSET('B5_FED-CA Tax Depr Rates'!$D$23,0,'B1-NBV NTV Detail'!W197-1))</f>
        <v>1</v>
      </c>
      <c r="Z197" s="126">
        <f t="shared" ca="1" si="18"/>
        <v>4.3</v>
      </c>
      <c r="AA197" s="126">
        <f t="shared" ca="1" si="19"/>
        <v>4.3</v>
      </c>
      <c r="AB197" s="111">
        <f ca="1">IF($W197&gt;22,100%,OFFSET('B5_FED-CA Tax Depr Rates'!$D$30,0,'B1-NBV NTV Detail'!$W197-1))</f>
        <v>1</v>
      </c>
      <c r="AC197" s="126">
        <f t="shared" ca="1" si="20"/>
        <v>4.3</v>
      </c>
    </row>
    <row r="198" spans="1:29">
      <c r="A198" s="20" t="s">
        <v>93</v>
      </c>
      <c r="B198" s="24" t="s">
        <v>94</v>
      </c>
      <c r="C198" s="24" t="s">
        <v>102</v>
      </c>
      <c r="D198" s="24" t="s">
        <v>98</v>
      </c>
      <c r="E198" s="24" t="s">
        <v>96</v>
      </c>
      <c r="F198" s="213">
        <v>1985</v>
      </c>
      <c r="G198" s="215" t="s">
        <v>322</v>
      </c>
      <c r="H198" s="215">
        <v>0.76</v>
      </c>
      <c r="I198" s="215">
        <v>0.42</v>
      </c>
      <c r="J198" s="216">
        <v>0.34</v>
      </c>
      <c r="K198" s="219"/>
      <c r="L198" s="206"/>
      <c r="R198" s="110">
        <f t="shared" si="15"/>
        <v>1985</v>
      </c>
      <c r="S198" s="122">
        <f t="shared" si="21"/>
        <v>0.76</v>
      </c>
      <c r="T198" s="111">
        <f>VLOOKUP(R198,'B4_VINTAGE-TAX'!$A$2:$C$100,3,FALSE)</f>
        <v>0</v>
      </c>
      <c r="U198" s="76">
        <v>1</v>
      </c>
      <c r="V198" s="126">
        <f t="shared" si="17"/>
        <v>0</v>
      </c>
      <c r="W198" s="118">
        <f t="shared" si="16"/>
        <v>34</v>
      </c>
      <c r="X198" s="76">
        <v>1</v>
      </c>
      <c r="Y198" s="111">
        <f ca="1">IF(W198&gt;15,100%,OFFSET('B5_FED-CA Tax Depr Rates'!$D$23,0,'B1-NBV NTV Detail'!W198-1))</f>
        <v>1</v>
      </c>
      <c r="Z198" s="126">
        <f t="shared" ca="1" si="18"/>
        <v>0.76</v>
      </c>
      <c r="AA198" s="126">
        <f t="shared" ca="1" si="19"/>
        <v>0.76</v>
      </c>
      <c r="AB198" s="111">
        <f ca="1">IF($W198&gt;22,100%,OFFSET('B5_FED-CA Tax Depr Rates'!$D$30,0,'B1-NBV NTV Detail'!$W198-1))</f>
        <v>1</v>
      </c>
      <c r="AC198" s="126">
        <f t="shared" ca="1" si="20"/>
        <v>0.76</v>
      </c>
    </row>
    <row r="199" spans="1:29">
      <c r="A199" s="20" t="s">
        <v>93</v>
      </c>
      <c r="B199" s="24" t="s">
        <v>94</v>
      </c>
      <c r="C199" s="24" t="s">
        <v>102</v>
      </c>
      <c r="D199" s="24" t="s">
        <v>98</v>
      </c>
      <c r="E199" s="24" t="s">
        <v>96</v>
      </c>
      <c r="F199" s="213">
        <v>1986</v>
      </c>
      <c r="G199" s="215" t="s">
        <v>322</v>
      </c>
      <c r="H199" s="215">
        <v>2.66</v>
      </c>
      <c r="I199" s="215">
        <v>1.44</v>
      </c>
      <c r="J199" s="216">
        <v>1.22</v>
      </c>
      <c r="K199" s="219"/>
      <c r="L199" s="206"/>
      <c r="R199" s="110">
        <f t="shared" si="15"/>
        <v>1986</v>
      </c>
      <c r="S199" s="122">
        <f t="shared" si="21"/>
        <v>2.66</v>
      </c>
      <c r="T199" s="111">
        <f>VLOOKUP(R199,'B4_VINTAGE-TAX'!$A$2:$C$100,3,FALSE)</f>
        <v>0</v>
      </c>
      <c r="U199" s="76">
        <v>1</v>
      </c>
      <c r="V199" s="126">
        <f t="shared" si="17"/>
        <v>0</v>
      </c>
      <c r="W199" s="118">
        <f t="shared" si="16"/>
        <v>33</v>
      </c>
      <c r="X199" s="76">
        <v>1</v>
      </c>
      <c r="Y199" s="111">
        <f ca="1">IF(W199&gt;15,100%,OFFSET('B5_FED-CA Tax Depr Rates'!$D$23,0,'B1-NBV NTV Detail'!W199-1))</f>
        <v>1</v>
      </c>
      <c r="Z199" s="126">
        <f t="shared" ca="1" si="18"/>
        <v>2.66</v>
      </c>
      <c r="AA199" s="126">
        <f t="shared" ca="1" si="19"/>
        <v>2.66</v>
      </c>
      <c r="AB199" s="111">
        <f ca="1">IF($W199&gt;22,100%,OFFSET('B5_FED-CA Tax Depr Rates'!$D$30,0,'B1-NBV NTV Detail'!$W199-1))</f>
        <v>1</v>
      </c>
      <c r="AC199" s="126">
        <f t="shared" ca="1" si="20"/>
        <v>2.66</v>
      </c>
    </row>
    <row r="200" spans="1:29">
      <c r="A200" s="20" t="s">
        <v>93</v>
      </c>
      <c r="B200" s="24" t="s">
        <v>94</v>
      </c>
      <c r="C200" s="24" t="s">
        <v>102</v>
      </c>
      <c r="D200" s="24" t="s">
        <v>98</v>
      </c>
      <c r="E200" s="24" t="s">
        <v>96</v>
      </c>
      <c r="F200" s="213">
        <v>1987</v>
      </c>
      <c r="G200" s="215" t="s">
        <v>322</v>
      </c>
      <c r="H200" s="215">
        <v>0.74</v>
      </c>
      <c r="I200" s="215">
        <v>0.39</v>
      </c>
      <c r="J200" s="216">
        <v>0.35</v>
      </c>
      <c r="K200" s="219"/>
      <c r="L200" s="206"/>
      <c r="R200" s="110">
        <f t="shared" si="15"/>
        <v>1987</v>
      </c>
      <c r="S200" s="122">
        <f t="shared" si="21"/>
        <v>0.74</v>
      </c>
      <c r="T200" s="111">
        <f>VLOOKUP(R200,'B4_VINTAGE-TAX'!$A$2:$C$100,3,FALSE)</f>
        <v>0</v>
      </c>
      <c r="U200" s="76">
        <v>1</v>
      </c>
      <c r="V200" s="126">
        <f t="shared" si="17"/>
        <v>0</v>
      </c>
      <c r="W200" s="118">
        <f t="shared" si="16"/>
        <v>32</v>
      </c>
      <c r="X200" s="76">
        <v>1</v>
      </c>
      <c r="Y200" s="111">
        <f ca="1">IF(W200&gt;15,100%,OFFSET('B5_FED-CA Tax Depr Rates'!$D$23,0,'B1-NBV NTV Detail'!W200-1))</f>
        <v>1</v>
      </c>
      <c r="Z200" s="126">
        <f t="shared" ca="1" si="18"/>
        <v>0.74</v>
      </c>
      <c r="AA200" s="126">
        <f t="shared" ca="1" si="19"/>
        <v>0.74</v>
      </c>
      <c r="AB200" s="111">
        <f ca="1">IF($W200&gt;22,100%,OFFSET('B5_FED-CA Tax Depr Rates'!$D$30,0,'B1-NBV NTV Detail'!$W200-1))</f>
        <v>1</v>
      </c>
      <c r="AC200" s="126">
        <f t="shared" ca="1" si="20"/>
        <v>0.74</v>
      </c>
    </row>
    <row r="201" spans="1:29">
      <c r="A201" s="20" t="s">
        <v>93</v>
      </c>
      <c r="B201" s="24" t="s">
        <v>94</v>
      </c>
      <c r="C201" s="24" t="s">
        <v>102</v>
      </c>
      <c r="D201" s="24" t="s">
        <v>98</v>
      </c>
      <c r="E201" s="24" t="s">
        <v>96</v>
      </c>
      <c r="F201" s="213">
        <v>1988</v>
      </c>
      <c r="G201" s="215" t="s">
        <v>322</v>
      </c>
      <c r="H201" s="215">
        <v>1.64</v>
      </c>
      <c r="I201" s="215">
        <v>0.84</v>
      </c>
      <c r="J201" s="216">
        <v>0.8</v>
      </c>
      <c r="K201" s="219"/>
      <c r="L201" s="206"/>
      <c r="R201" s="110">
        <f t="shared" si="15"/>
        <v>1988</v>
      </c>
      <c r="S201" s="122">
        <f t="shared" si="21"/>
        <v>1.64</v>
      </c>
      <c r="T201" s="111">
        <f>VLOOKUP(R201,'B4_VINTAGE-TAX'!$A$2:$C$100,3,FALSE)</f>
        <v>0</v>
      </c>
      <c r="U201" s="76">
        <v>1</v>
      </c>
      <c r="V201" s="126">
        <f t="shared" si="17"/>
        <v>0</v>
      </c>
      <c r="W201" s="118">
        <f t="shared" si="16"/>
        <v>31</v>
      </c>
      <c r="X201" s="76">
        <v>1</v>
      </c>
      <c r="Y201" s="111">
        <f ca="1">IF(W201&gt;15,100%,OFFSET('B5_FED-CA Tax Depr Rates'!$D$23,0,'B1-NBV NTV Detail'!W201-1))</f>
        <v>1</v>
      </c>
      <c r="Z201" s="126">
        <f t="shared" ca="1" si="18"/>
        <v>1.64</v>
      </c>
      <c r="AA201" s="126">
        <f t="shared" ca="1" si="19"/>
        <v>1.64</v>
      </c>
      <c r="AB201" s="111">
        <f ca="1">IF($W201&gt;22,100%,OFFSET('B5_FED-CA Tax Depr Rates'!$D$30,0,'B1-NBV NTV Detail'!$W201-1))</f>
        <v>1</v>
      </c>
      <c r="AC201" s="126">
        <f t="shared" ca="1" si="20"/>
        <v>1.64</v>
      </c>
    </row>
    <row r="202" spans="1:29">
      <c r="A202" s="20" t="s">
        <v>93</v>
      </c>
      <c r="B202" s="24" t="s">
        <v>94</v>
      </c>
      <c r="C202" s="24" t="s">
        <v>102</v>
      </c>
      <c r="D202" s="24" t="s">
        <v>98</v>
      </c>
      <c r="E202" s="24" t="s">
        <v>96</v>
      </c>
      <c r="F202" s="213">
        <v>1989</v>
      </c>
      <c r="G202" s="215" t="s">
        <v>322</v>
      </c>
      <c r="H202" s="215">
        <v>0.28999999999999998</v>
      </c>
      <c r="I202" s="215">
        <v>0.14000000000000001</v>
      </c>
      <c r="J202" s="216">
        <v>0.15</v>
      </c>
      <c r="K202" s="219"/>
      <c r="L202" s="206"/>
      <c r="R202" s="110">
        <f t="shared" si="15"/>
        <v>1989</v>
      </c>
      <c r="S202" s="122">
        <f t="shared" si="21"/>
        <v>0.28999999999999998</v>
      </c>
      <c r="T202" s="111">
        <f>VLOOKUP(R202,'B4_VINTAGE-TAX'!$A$2:$C$100,3,FALSE)</f>
        <v>0</v>
      </c>
      <c r="U202" s="76">
        <v>1</v>
      </c>
      <c r="V202" s="126">
        <f t="shared" si="17"/>
        <v>0</v>
      </c>
      <c r="W202" s="118">
        <f t="shared" si="16"/>
        <v>30</v>
      </c>
      <c r="X202" s="76">
        <v>1</v>
      </c>
      <c r="Y202" s="111">
        <f ca="1">IF(W202&gt;15,100%,OFFSET('B5_FED-CA Tax Depr Rates'!$D$23,0,'B1-NBV NTV Detail'!W202-1))</f>
        <v>1</v>
      </c>
      <c r="Z202" s="126">
        <f t="shared" ca="1" si="18"/>
        <v>0.28999999999999998</v>
      </c>
      <c r="AA202" s="126">
        <f t="shared" ca="1" si="19"/>
        <v>0.28999999999999998</v>
      </c>
      <c r="AB202" s="111">
        <f ca="1">IF($W202&gt;22,100%,OFFSET('B5_FED-CA Tax Depr Rates'!$D$30,0,'B1-NBV NTV Detail'!$W202-1))</f>
        <v>1</v>
      </c>
      <c r="AC202" s="126">
        <f t="shared" ca="1" si="20"/>
        <v>0.28999999999999998</v>
      </c>
    </row>
    <row r="203" spans="1:29">
      <c r="A203" s="20" t="s">
        <v>93</v>
      </c>
      <c r="B203" s="24" t="s">
        <v>94</v>
      </c>
      <c r="C203" s="24" t="s">
        <v>102</v>
      </c>
      <c r="D203" s="24" t="s">
        <v>98</v>
      </c>
      <c r="E203" s="24" t="s">
        <v>96</v>
      </c>
      <c r="F203" s="213">
        <v>1990</v>
      </c>
      <c r="G203" s="215" t="s">
        <v>322</v>
      </c>
      <c r="H203" s="215">
        <v>0.91</v>
      </c>
      <c r="I203" s="215">
        <v>0.44</v>
      </c>
      <c r="J203" s="216">
        <v>0.47</v>
      </c>
      <c r="K203" s="219"/>
      <c r="L203" s="206"/>
      <c r="R203" s="110">
        <f t="shared" si="15"/>
        <v>1990</v>
      </c>
      <c r="S203" s="122">
        <f t="shared" si="21"/>
        <v>0.91</v>
      </c>
      <c r="T203" s="111">
        <f>VLOOKUP(R203,'B4_VINTAGE-TAX'!$A$2:$C$100,3,FALSE)</f>
        <v>0</v>
      </c>
      <c r="U203" s="76">
        <v>1</v>
      </c>
      <c r="V203" s="126">
        <f t="shared" si="17"/>
        <v>0</v>
      </c>
      <c r="W203" s="118">
        <f t="shared" si="16"/>
        <v>29</v>
      </c>
      <c r="X203" s="76">
        <v>1</v>
      </c>
      <c r="Y203" s="111">
        <f ca="1">IF(W203&gt;15,100%,OFFSET('B5_FED-CA Tax Depr Rates'!$D$23,0,'B1-NBV NTV Detail'!W203-1))</f>
        <v>1</v>
      </c>
      <c r="Z203" s="126">
        <f t="shared" ca="1" si="18"/>
        <v>0.91</v>
      </c>
      <c r="AA203" s="126">
        <f t="shared" ca="1" si="19"/>
        <v>0.91</v>
      </c>
      <c r="AB203" s="111">
        <f ca="1">IF($W203&gt;22,100%,OFFSET('B5_FED-CA Tax Depr Rates'!$D$30,0,'B1-NBV NTV Detail'!$W203-1))</f>
        <v>1</v>
      </c>
      <c r="AC203" s="126">
        <f t="shared" ca="1" si="20"/>
        <v>0.91</v>
      </c>
    </row>
    <row r="204" spans="1:29">
      <c r="A204" s="20" t="s">
        <v>93</v>
      </c>
      <c r="B204" s="24" t="s">
        <v>94</v>
      </c>
      <c r="C204" s="24" t="s">
        <v>102</v>
      </c>
      <c r="D204" s="24" t="s">
        <v>98</v>
      </c>
      <c r="E204" s="24" t="s">
        <v>96</v>
      </c>
      <c r="F204" s="213">
        <v>1991</v>
      </c>
      <c r="G204" s="215" t="s">
        <v>322</v>
      </c>
      <c r="H204" s="215">
        <v>0.17</v>
      </c>
      <c r="I204" s="215">
        <v>0.08</v>
      </c>
      <c r="J204" s="216">
        <v>0.09</v>
      </c>
      <c r="K204" s="219"/>
      <c r="L204" s="206"/>
      <c r="R204" s="110">
        <f t="shared" ref="R204:R267" si="22">(F204)*1</f>
        <v>1991</v>
      </c>
      <c r="S204" s="122">
        <f t="shared" si="21"/>
        <v>0.17</v>
      </c>
      <c r="T204" s="111">
        <f>VLOOKUP(R204,'B4_VINTAGE-TAX'!$A$2:$C$100,3,FALSE)</f>
        <v>0</v>
      </c>
      <c r="U204" s="76">
        <v>1</v>
      </c>
      <c r="V204" s="126">
        <f t="shared" si="17"/>
        <v>0</v>
      </c>
      <c r="W204" s="118">
        <f t="shared" ref="W204:W267" si="23">2018-R204+1</f>
        <v>28</v>
      </c>
      <c r="X204" s="76">
        <v>1</v>
      </c>
      <c r="Y204" s="111">
        <f ca="1">IF(W204&gt;15,100%,OFFSET('B5_FED-CA Tax Depr Rates'!$D$23,0,'B1-NBV NTV Detail'!W204-1))</f>
        <v>1</v>
      </c>
      <c r="Z204" s="126">
        <f t="shared" ca="1" si="18"/>
        <v>0.17</v>
      </c>
      <c r="AA204" s="126">
        <f t="shared" ca="1" si="19"/>
        <v>0.17</v>
      </c>
      <c r="AB204" s="111">
        <f ca="1">IF($W204&gt;22,100%,OFFSET('B5_FED-CA Tax Depr Rates'!$D$30,0,'B1-NBV NTV Detail'!$W204-1))</f>
        <v>1</v>
      </c>
      <c r="AC204" s="126">
        <f t="shared" ca="1" si="20"/>
        <v>0.17</v>
      </c>
    </row>
    <row r="205" spans="1:29">
      <c r="A205" s="20" t="s">
        <v>93</v>
      </c>
      <c r="B205" s="24" t="s">
        <v>94</v>
      </c>
      <c r="C205" s="24" t="s">
        <v>102</v>
      </c>
      <c r="D205" s="24" t="s">
        <v>98</v>
      </c>
      <c r="E205" s="24" t="s">
        <v>96</v>
      </c>
      <c r="F205" s="213">
        <v>1992</v>
      </c>
      <c r="G205" s="215" t="s">
        <v>322</v>
      </c>
      <c r="H205" s="215">
        <v>0.06</v>
      </c>
      <c r="I205" s="215">
        <v>0.03</v>
      </c>
      <c r="J205" s="216">
        <v>0.03</v>
      </c>
      <c r="K205" s="219"/>
      <c r="L205" s="206"/>
      <c r="R205" s="110">
        <f t="shared" si="22"/>
        <v>1992</v>
      </c>
      <c r="S205" s="122">
        <f t="shared" si="21"/>
        <v>0.06</v>
      </c>
      <c r="T205" s="111">
        <f>VLOOKUP(R205,'B4_VINTAGE-TAX'!$A$2:$C$100,3,FALSE)</f>
        <v>0</v>
      </c>
      <c r="U205" s="76">
        <v>1</v>
      </c>
      <c r="V205" s="126">
        <f t="shared" ref="V205:V268" si="24">S205*T205</f>
        <v>0</v>
      </c>
      <c r="W205" s="118">
        <f t="shared" si="23"/>
        <v>27</v>
      </c>
      <c r="X205" s="76">
        <v>1</v>
      </c>
      <c r="Y205" s="111">
        <f ca="1">IF(W205&gt;15,100%,OFFSET('B5_FED-CA Tax Depr Rates'!$D$23,0,'B1-NBV NTV Detail'!W205-1))</f>
        <v>1</v>
      </c>
      <c r="Z205" s="126">
        <f t="shared" ref="Z205:Z268" ca="1" si="25">(S205-V205)*Y205</f>
        <v>0.06</v>
      </c>
      <c r="AA205" s="126">
        <f t="shared" ref="AA205:AA268" ca="1" si="26">V205+Z205</f>
        <v>0.06</v>
      </c>
      <c r="AB205" s="111">
        <f ca="1">IF($W205&gt;22,100%,OFFSET('B5_FED-CA Tax Depr Rates'!$D$30,0,'B1-NBV NTV Detail'!$W205-1))</f>
        <v>1</v>
      </c>
      <c r="AC205" s="126">
        <f t="shared" ref="AC205:AC268" ca="1" si="27">AB205*S205</f>
        <v>0.06</v>
      </c>
    </row>
    <row r="206" spans="1:29">
      <c r="A206" s="20" t="s">
        <v>93</v>
      </c>
      <c r="B206" s="24" t="s">
        <v>94</v>
      </c>
      <c r="C206" s="24" t="s">
        <v>102</v>
      </c>
      <c r="D206" s="24" t="s">
        <v>98</v>
      </c>
      <c r="E206" s="24" t="s">
        <v>96</v>
      </c>
      <c r="F206" s="213">
        <v>1993</v>
      </c>
      <c r="G206" s="215" t="s">
        <v>322</v>
      </c>
      <c r="H206" s="215">
        <v>1.04</v>
      </c>
      <c r="I206" s="215">
        <v>0.45</v>
      </c>
      <c r="J206" s="216">
        <v>0.59</v>
      </c>
      <c r="K206" s="219"/>
      <c r="L206" s="206"/>
      <c r="R206" s="110">
        <f t="shared" si="22"/>
        <v>1993</v>
      </c>
      <c r="S206" s="122">
        <f t="shared" si="21"/>
        <v>1.04</v>
      </c>
      <c r="T206" s="111">
        <f>VLOOKUP(R206,'B4_VINTAGE-TAX'!$A$2:$C$100,3,FALSE)</f>
        <v>0</v>
      </c>
      <c r="U206" s="76">
        <v>1</v>
      </c>
      <c r="V206" s="126">
        <f t="shared" si="24"/>
        <v>0</v>
      </c>
      <c r="W206" s="118">
        <f t="shared" si="23"/>
        <v>26</v>
      </c>
      <c r="X206" s="76">
        <v>1</v>
      </c>
      <c r="Y206" s="111">
        <f ca="1">IF(W206&gt;15,100%,OFFSET('B5_FED-CA Tax Depr Rates'!$D$23,0,'B1-NBV NTV Detail'!W206-1))</f>
        <v>1</v>
      </c>
      <c r="Z206" s="126">
        <f t="shared" ca="1" si="25"/>
        <v>1.04</v>
      </c>
      <c r="AA206" s="126">
        <f t="shared" ca="1" si="26"/>
        <v>1.04</v>
      </c>
      <c r="AB206" s="111">
        <f ca="1">IF($W206&gt;22,100%,OFFSET('B5_FED-CA Tax Depr Rates'!$D$30,0,'B1-NBV NTV Detail'!$W206-1))</f>
        <v>1</v>
      </c>
      <c r="AC206" s="126">
        <f t="shared" ca="1" si="27"/>
        <v>1.04</v>
      </c>
    </row>
    <row r="207" spans="1:29">
      <c r="A207" s="20" t="s">
        <v>93</v>
      </c>
      <c r="B207" s="24" t="s">
        <v>94</v>
      </c>
      <c r="C207" s="24" t="s">
        <v>102</v>
      </c>
      <c r="D207" s="24" t="s">
        <v>98</v>
      </c>
      <c r="E207" s="24" t="s">
        <v>96</v>
      </c>
      <c r="F207" s="213">
        <v>1994</v>
      </c>
      <c r="G207" s="215" t="s">
        <v>322</v>
      </c>
      <c r="H207" s="215">
        <v>0.34</v>
      </c>
      <c r="I207" s="215">
        <v>0.14000000000000001</v>
      </c>
      <c r="J207" s="216">
        <v>0.2</v>
      </c>
      <c r="K207" s="219"/>
      <c r="L207" s="206"/>
      <c r="R207" s="110">
        <f t="shared" si="22"/>
        <v>1994</v>
      </c>
      <c r="S207" s="122">
        <f t="shared" si="21"/>
        <v>0.34</v>
      </c>
      <c r="T207" s="111">
        <f>VLOOKUP(R207,'B4_VINTAGE-TAX'!$A$2:$C$100,3,FALSE)</f>
        <v>0</v>
      </c>
      <c r="U207" s="76">
        <v>1</v>
      </c>
      <c r="V207" s="126">
        <f t="shared" si="24"/>
        <v>0</v>
      </c>
      <c r="W207" s="118">
        <f t="shared" si="23"/>
        <v>25</v>
      </c>
      <c r="X207" s="76">
        <v>1</v>
      </c>
      <c r="Y207" s="111">
        <f ca="1">IF(W207&gt;15,100%,OFFSET('B5_FED-CA Tax Depr Rates'!$D$23,0,'B1-NBV NTV Detail'!W207-1))</f>
        <v>1</v>
      </c>
      <c r="Z207" s="126">
        <f t="shared" ca="1" si="25"/>
        <v>0.34</v>
      </c>
      <c r="AA207" s="126">
        <f t="shared" ca="1" si="26"/>
        <v>0.34</v>
      </c>
      <c r="AB207" s="111">
        <f ca="1">IF($W207&gt;22,100%,OFFSET('B5_FED-CA Tax Depr Rates'!$D$30,0,'B1-NBV NTV Detail'!$W207-1))</f>
        <v>1</v>
      </c>
      <c r="AC207" s="126">
        <f t="shared" ca="1" si="27"/>
        <v>0.34</v>
      </c>
    </row>
    <row r="208" spans="1:29">
      <c r="A208" s="20" t="s">
        <v>93</v>
      </c>
      <c r="B208" s="24" t="s">
        <v>94</v>
      </c>
      <c r="C208" s="24" t="s">
        <v>102</v>
      </c>
      <c r="D208" s="24" t="s">
        <v>98</v>
      </c>
      <c r="E208" s="24" t="s">
        <v>96</v>
      </c>
      <c r="F208" s="213">
        <v>1996</v>
      </c>
      <c r="G208" s="215" t="s">
        <v>322</v>
      </c>
      <c r="H208" s="215">
        <v>0</v>
      </c>
      <c r="I208" s="215" t="s">
        <v>322</v>
      </c>
      <c r="J208" s="216" t="s">
        <v>322</v>
      </c>
      <c r="K208" s="219"/>
      <c r="L208" s="206"/>
      <c r="R208" s="110">
        <f t="shared" si="22"/>
        <v>1996</v>
      </c>
      <c r="S208" s="122">
        <f t="shared" si="21"/>
        <v>0</v>
      </c>
      <c r="T208" s="111">
        <f>VLOOKUP(R208,'B4_VINTAGE-TAX'!$A$2:$C$100,3,FALSE)</f>
        <v>0</v>
      </c>
      <c r="U208" s="76">
        <v>1</v>
      </c>
      <c r="V208" s="126">
        <f t="shared" si="24"/>
        <v>0</v>
      </c>
      <c r="W208" s="118">
        <f t="shared" si="23"/>
        <v>23</v>
      </c>
      <c r="X208" s="76">
        <v>1</v>
      </c>
      <c r="Y208" s="111">
        <f ca="1">IF(W208&gt;15,100%,OFFSET('B5_FED-CA Tax Depr Rates'!$D$23,0,'B1-NBV NTV Detail'!W208-1))</f>
        <v>1</v>
      </c>
      <c r="Z208" s="126">
        <f t="shared" ca="1" si="25"/>
        <v>0</v>
      </c>
      <c r="AA208" s="126">
        <f t="shared" ca="1" si="26"/>
        <v>0</v>
      </c>
      <c r="AB208" s="111">
        <f ca="1">IF($W208&gt;22,100%,OFFSET('B5_FED-CA Tax Depr Rates'!$D$30,0,'B1-NBV NTV Detail'!$W208-1))</f>
        <v>1</v>
      </c>
      <c r="AC208" s="126">
        <f t="shared" ca="1" si="27"/>
        <v>0</v>
      </c>
    </row>
    <row r="209" spans="1:29">
      <c r="A209" s="20" t="s">
        <v>93</v>
      </c>
      <c r="B209" s="24" t="s">
        <v>94</v>
      </c>
      <c r="C209" s="24" t="s">
        <v>102</v>
      </c>
      <c r="D209" s="24" t="s">
        <v>98</v>
      </c>
      <c r="E209" s="24" t="s">
        <v>96</v>
      </c>
      <c r="F209" s="213">
        <v>1998</v>
      </c>
      <c r="G209" s="215" t="s">
        <v>322</v>
      </c>
      <c r="H209" s="215">
        <v>0</v>
      </c>
      <c r="I209" s="215" t="s">
        <v>322</v>
      </c>
      <c r="J209" s="216" t="s">
        <v>322</v>
      </c>
      <c r="K209" s="219"/>
      <c r="L209" s="206"/>
      <c r="R209" s="110">
        <f t="shared" si="22"/>
        <v>1998</v>
      </c>
      <c r="S209" s="122">
        <f t="shared" si="21"/>
        <v>0</v>
      </c>
      <c r="T209" s="111">
        <f>VLOOKUP(R209,'B4_VINTAGE-TAX'!$A$2:$C$100,3,FALSE)</f>
        <v>0</v>
      </c>
      <c r="U209" s="76">
        <v>1</v>
      </c>
      <c r="V209" s="126">
        <f t="shared" si="24"/>
        <v>0</v>
      </c>
      <c r="W209" s="118">
        <f t="shared" si="23"/>
        <v>21</v>
      </c>
      <c r="X209" s="76">
        <v>1</v>
      </c>
      <c r="Y209" s="111">
        <f ca="1">IF(W209&gt;15,100%,OFFSET('B5_FED-CA Tax Depr Rates'!$D$23,0,'B1-NBV NTV Detail'!W209-1))</f>
        <v>1</v>
      </c>
      <c r="Z209" s="126">
        <f t="shared" ca="1" si="25"/>
        <v>0</v>
      </c>
      <c r="AA209" s="126">
        <f t="shared" ca="1" si="26"/>
        <v>0</v>
      </c>
      <c r="AB209" s="111">
        <f ca="1">IF($W209&gt;22,100%,OFFSET('B5_FED-CA Tax Depr Rates'!$D$30,0,'B1-NBV NTV Detail'!$W209-1))</f>
        <v>0.99213184116815234</v>
      </c>
      <c r="AC209" s="126">
        <f t="shared" ca="1" si="27"/>
        <v>0</v>
      </c>
    </row>
    <row r="210" spans="1:29">
      <c r="A210" s="20" t="s">
        <v>93</v>
      </c>
      <c r="B210" s="24" t="s">
        <v>94</v>
      </c>
      <c r="C210" s="24" t="s">
        <v>102</v>
      </c>
      <c r="D210" s="24" t="s">
        <v>98</v>
      </c>
      <c r="E210" s="24" t="s">
        <v>96</v>
      </c>
      <c r="F210" s="213">
        <v>1999</v>
      </c>
      <c r="G210" s="215" t="s">
        <v>322</v>
      </c>
      <c r="H210" s="215">
        <v>0</v>
      </c>
      <c r="I210" s="215" t="s">
        <v>322</v>
      </c>
      <c r="J210" s="216" t="s">
        <v>322</v>
      </c>
      <c r="K210" s="219"/>
      <c r="L210" s="206"/>
      <c r="R210" s="110">
        <f t="shared" si="22"/>
        <v>1999</v>
      </c>
      <c r="S210" s="122">
        <f t="shared" si="21"/>
        <v>0</v>
      </c>
      <c r="T210" s="111">
        <f>VLOOKUP(R210,'B4_VINTAGE-TAX'!$A$2:$C$100,3,FALSE)</f>
        <v>0</v>
      </c>
      <c r="U210" s="76">
        <v>1</v>
      </c>
      <c r="V210" s="126">
        <f t="shared" si="24"/>
        <v>0</v>
      </c>
      <c r="W210" s="118">
        <f t="shared" si="23"/>
        <v>20</v>
      </c>
      <c r="X210" s="76">
        <v>1</v>
      </c>
      <c r="Y210" s="111">
        <f ca="1">IF(W210&gt;15,100%,OFFSET('B5_FED-CA Tax Depr Rates'!$D$23,0,'B1-NBV NTV Detail'!W210-1))</f>
        <v>1</v>
      </c>
      <c r="Z210" s="126">
        <f t="shared" ca="1" si="25"/>
        <v>0</v>
      </c>
      <c r="AA210" s="126">
        <f t="shared" ca="1" si="26"/>
        <v>0</v>
      </c>
      <c r="AB210" s="111">
        <f ca="1">IF($W210&gt;22,100%,OFFSET('B5_FED-CA Tax Depr Rates'!$D$30,0,'B1-NBV NTV Detail'!$W210-1))</f>
        <v>0.98229487211555422</v>
      </c>
      <c r="AC210" s="126">
        <f t="shared" ca="1" si="27"/>
        <v>0</v>
      </c>
    </row>
    <row r="211" spans="1:29">
      <c r="A211" s="20" t="s">
        <v>93</v>
      </c>
      <c r="B211" s="24" t="s">
        <v>94</v>
      </c>
      <c r="C211" s="24" t="s">
        <v>102</v>
      </c>
      <c r="D211" s="24" t="s">
        <v>98</v>
      </c>
      <c r="E211" s="24" t="s">
        <v>96</v>
      </c>
      <c r="F211" s="213">
        <v>2002</v>
      </c>
      <c r="G211" s="215" t="s">
        <v>322</v>
      </c>
      <c r="H211" s="215">
        <v>0</v>
      </c>
      <c r="I211" s="215" t="s">
        <v>322</v>
      </c>
      <c r="J211" s="216" t="s">
        <v>322</v>
      </c>
      <c r="K211" s="219"/>
      <c r="L211" s="206"/>
      <c r="R211" s="110">
        <f t="shared" si="22"/>
        <v>2002</v>
      </c>
      <c r="S211" s="122">
        <f t="shared" si="21"/>
        <v>0</v>
      </c>
      <c r="T211" s="111">
        <f>VLOOKUP(R211,'B4_VINTAGE-TAX'!$A$2:$C$100,3,FALSE)</f>
        <v>0.3</v>
      </c>
      <c r="U211" s="76">
        <v>1</v>
      </c>
      <c r="V211" s="126">
        <f t="shared" si="24"/>
        <v>0</v>
      </c>
      <c r="W211" s="118">
        <f t="shared" si="23"/>
        <v>17</v>
      </c>
      <c r="X211" s="76">
        <v>1</v>
      </c>
      <c r="Y211" s="111">
        <f ca="1">IF(W211&gt;15,100%,OFFSET('B5_FED-CA Tax Depr Rates'!$D$23,0,'B1-NBV NTV Detail'!W211-1))</f>
        <v>1</v>
      </c>
      <c r="Z211" s="126">
        <f t="shared" ca="1" si="25"/>
        <v>0</v>
      </c>
      <c r="AA211" s="126">
        <f t="shared" ca="1" si="26"/>
        <v>0</v>
      </c>
      <c r="AB211" s="111">
        <f ca="1">IF($W211&gt;22,100%,OFFSET('B5_FED-CA Tax Depr Rates'!$D$30,0,'B1-NBV NTV Detail'!$W211-1))</f>
        <v>0.92917495565937902</v>
      </c>
      <c r="AC211" s="126">
        <f t="shared" ca="1" si="27"/>
        <v>0</v>
      </c>
    </row>
    <row r="212" spans="1:29">
      <c r="A212" s="20" t="s">
        <v>93</v>
      </c>
      <c r="B212" s="24" t="s">
        <v>94</v>
      </c>
      <c r="C212" s="24" t="s">
        <v>102</v>
      </c>
      <c r="D212" s="24" t="s">
        <v>98</v>
      </c>
      <c r="E212" s="24" t="s">
        <v>96</v>
      </c>
      <c r="F212" s="213">
        <v>2005</v>
      </c>
      <c r="G212" s="215" t="s">
        <v>322</v>
      </c>
      <c r="H212" s="215">
        <v>0</v>
      </c>
      <c r="I212" s="215" t="s">
        <v>322</v>
      </c>
      <c r="J212" s="216" t="s">
        <v>322</v>
      </c>
      <c r="K212" s="219"/>
      <c r="L212" s="206"/>
      <c r="R212" s="110">
        <f t="shared" si="22"/>
        <v>2005</v>
      </c>
      <c r="S212" s="122">
        <f t="shared" ref="S212:S275" si="28">H212</f>
        <v>0</v>
      </c>
      <c r="T212" s="111">
        <f>VLOOKUP(R212,'B4_VINTAGE-TAX'!$A$2:$C$100,3,FALSE)</f>
        <v>0</v>
      </c>
      <c r="U212" s="76">
        <v>1</v>
      </c>
      <c r="V212" s="126">
        <f t="shared" si="24"/>
        <v>0</v>
      </c>
      <c r="W212" s="118">
        <f t="shared" si="23"/>
        <v>14</v>
      </c>
      <c r="X212" s="76">
        <v>1</v>
      </c>
      <c r="Y212" s="111">
        <f ca="1">IF(W212&gt;15,100%,OFFSET('B5_FED-CA Tax Depr Rates'!$D$23,0,'B1-NBV NTV Detail'!W212-1))</f>
        <v>0.91140000000000021</v>
      </c>
      <c r="Z212" s="126">
        <f t="shared" ca="1" si="25"/>
        <v>0</v>
      </c>
      <c r="AA212" s="126">
        <f t="shared" ca="1" si="26"/>
        <v>0</v>
      </c>
      <c r="AB212" s="111">
        <f ca="1">IF($W212&gt;22,100%,OFFSET('B5_FED-CA Tax Depr Rates'!$D$30,0,'B1-NBV NTV Detail'!$W212-1))</f>
        <v>0.84063504344577311</v>
      </c>
      <c r="AC212" s="126">
        <f t="shared" ca="1" si="27"/>
        <v>0</v>
      </c>
    </row>
    <row r="213" spans="1:29">
      <c r="A213" s="20" t="s">
        <v>93</v>
      </c>
      <c r="B213" s="24" t="s">
        <v>94</v>
      </c>
      <c r="C213" s="24" t="s">
        <v>102</v>
      </c>
      <c r="D213" s="24" t="s">
        <v>98</v>
      </c>
      <c r="E213" s="24" t="s">
        <v>96</v>
      </c>
      <c r="F213" s="213">
        <v>2006</v>
      </c>
      <c r="G213" s="215" t="s">
        <v>322</v>
      </c>
      <c r="H213" s="215">
        <v>5.29</v>
      </c>
      <c r="I213" s="215">
        <v>1.21</v>
      </c>
      <c r="J213" s="216">
        <v>4.08</v>
      </c>
      <c r="K213" s="219"/>
      <c r="L213" s="206"/>
      <c r="R213" s="110">
        <f t="shared" si="22"/>
        <v>2006</v>
      </c>
      <c r="S213" s="122">
        <f t="shared" si="28"/>
        <v>5.29</v>
      </c>
      <c r="T213" s="111">
        <f>VLOOKUP(R213,'B4_VINTAGE-TAX'!$A$2:$C$100,3,FALSE)</f>
        <v>0</v>
      </c>
      <c r="U213" s="76">
        <v>1</v>
      </c>
      <c r="V213" s="126">
        <f t="shared" si="24"/>
        <v>0</v>
      </c>
      <c r="W213" s="118">
        <f t="shared" si="23"/>
        <v>13</v>
      </c>
      <c r="X213" s="76">
        <v>1</v>
      </c>
      <c r="Y213" s="111">
        <f ca="1">IF(W213&gt;15,100%,OFFSET('B5_FED-CA Tax Depr Rates'!$D$23,0,'B1-NBV NTV Detail'!W213-1))</f>
        <v>0.85240000000000016</v>
      </c>
      <c r="Z213" s="126">
        <f t="shared" ca="1" si="25"/>
        <v>4.5091960000000011</v>
      </c>
      <c r="AA213" s="126">
        <f t="shared" ca="1" si="26"/>
        <v>4.5091960000000011</v>
      </c>
      <c r="AB213" s="111">
        <f ca="1">IF($W213&gt;22,100%,OFFSET('B5_FED-CA Tax Depr Rates'!$D$30,0,'B1-NBV NTV Detail'!$W213-1))</f>
        <v>0.80325314005651005</v>
      </c>
      <c r="AC213" s="126">
        <f t="shared" ca="1" si="27"/>
        <v>4.2492091108989385</v>
      </c>
    </row>
    <row r="214" spans="1:29">
      <c r="A214" s="20" t="s">
        <v>93</v>
      </c>
      <c r="B214" s="24" t="s">
        <v>94</v>
      </c>
      <c r="C214" s="24" t="s">
        <v>102</v>
      </c>
      <c r="D214" s="24" t="s">
        <v>98</v>
      </c>
      <c r="E214" s="24" t="s">
        <v>96</v>
      </c>
      <c r="F214" s="213">
        <v>2008</v>
      </c>
      <c r="G214" s="215" t="s">
        <v>322</v>
      </c>
      <c r="H214" s="215">
        <v>0.77</v>
      </c>
      <c r="I214" s="215">
        <v>0.15</v>
      </c>
      <c r="J214" s="216">
        <v>0.62</v>
      </c>
      <c r="K214" s="219"/>
      <c r="L214" s="206"/>
      <c r="R214" s="110">
        <f t="shared" si="22"/>
        <v>2008</v>
      </c>
      <c r="S214" s="122">
        <f t="shared" si="28"/>
        <v>0.77</v>
      </c>
      <c r="T214" s="111">
        <f>VLOOKUP(R214,'B4_VINTAGE-TAX'!$A$2:$C$100,3,FALSE)</f>
        <v>0.5</v>
      </c>
      <c r="U214" s="76">
        <v>1</v>
      </c>
      <c r="V214" s="126">
        <f t="shared" si="24"/>
        <v>0.38500000000000001</v>
      </c>
      <c r="W214" s="118">
        <f t="shared" si="23"/>
        <v>11</v>
      </c>
      <c r="X214" s="76">
        <v>1</v>
      </c>
      <c r="Y214" s="111">
        <f ca="1">IF(W214&gt;15,100%,OFFSET('B5_FED-CA Tax Depr Rates'!$D$23,0,'B1-NBV NTV Detail'!W214-1))</f>
        <v>0.73430000000000006</v>
      </c>
      <c r="Z214" s="126">
        <f t="shared" ca="1" si="25"/>
        <v>0.28270550000000005</v>
      </c>
      <c r="AA214" s="126">
        <f t="shared" ca="1" si="26"/>
        <v>0.66770550000000006</v>
      </c>
      <c r="AB214" s="111">
        <f ca="1">IF($W214&gt;22,100%,OFFSET('B5_FED-CA Tax Depr Rates'!$D$30,0,'B1-NBV NTV Detail'!$W214-1))</f>
        <v>0.71667614798826351</v>
      </c>
      <c r="AC214" s="126">
        <f t="shared" ca="1" si="27"/>
        <v>0.55184063395096294</v>
      </c>
    </row>
    <row r="215" spans="1:29">
      <c r="A215" s="20" t="s">
        <v>93</v>
      </c>
      <c r="B215" s="24" t="s">
        <v>94</v>
      </c>
      <c r="C215" s="24" t="s">
        <v>102</v>
      </c>
      <c r="D215" s="24" t="s">
        <v>98</v>
      </c>
      <c r="E215" s="24" t="s">
        <v>96</v>
      </c>
      <c r="F215" s="213">
        <v>2009</v>
      </c>
      <c r="G215" s="215" t="s">
        <v>322</v>
      </c>
      <c r="H215" s="215">
        <v>0.79</v>
      </c>
      <c r="I215" s="215">
        <v>0.14000000000000001</v>
      </c>
      <c r="J215" s="216">
        <v>0.65</v>
      </c>
      <c r="K215" s="219"/>
      <c r="L215" s="206"/>
      <c r="R215" s="110">
        <f t="shared" si="22"/>
        <v>2009</v>
      </c>
      <c r="S215" s="122">
        <f t="shared" si="28"/>
        <v>0.79</v>
      </c>
      <c r="T215" s="111">
        <f>VLOOKUP(R215,'B4_VINTAGE-TAX'!$A$2:$C$100,3,FALSE)</f>
        <v>0.5</v>
      </c>
      <c r="U215" s="76">
        <v>1</v>
      </c>
      <c r="V215" s="126">
        <f t="shared" si="24"/>
        <v>0.39500000000000002</v>
      </c>
      <c r="W215" s="118">
        <f t="shared" si="23"/>
        <v>10</v>
      </c>
      <c r="X215" s="76">
        <v>1</v>
      </c>
      <c r="Y215" s="111">
        <f ca="1">IF(W215&gt;15,100%,OFFSET('B5_FED-CA Tax Depr Rates'!$D$23,0,'B1-NBV NTV Detail'!W215-1))</f>
        <v>0.67520000000000002</v>
      </c>
      <c r="Z215" s="126">
        <f t="shared" ca="1" si="25"/>
        <v>0.266704</v>
      </c>
      <c r="AA215" s="126">
        <f t="shared" ca="1" si="26"/>
        <v>0.66170400000000007</v>
      </c>
      <c r="AB215" s="111">
        <f ca="1">IF($W215&gt;22,100%,OFFSET('B5_FED-CA Tax Depr Rates'!$D$30,0,'B1-NBV NTV Detail'!$W215-1))</f>
        <v>0.66749929349637782</v>
      </c>
      <c r="AC215" s="126">
        <f t="shared" ca="1" si="27"/>
        <v>0.52732444186213845</v>
      </c>
    </row>
    <row r="216" spans="1:29">
      <c r="A216" s="20" t="s">
        <v>93</v>
      </c>
      <c r="B216" s="24" t="s">
        <v>94</v>
      </c>
      <c r="C216" s="24" t="s">
        <v>102</v>
      </c>
      <c r="D216" s="24" t="s">
        <v>98</v>
      </c>
      <c r="E216" s="24" t="s">
        <v>96</v>
      </c>
      <c r="F216" s="213">
        <v>2010</v>
      </c>
      <c r="G216" s="215">
        <v>19</v>
      </c>
      <c r="H216" s="215">
        <v>0.7</v>
      </c>
      <c r="I216" s="215">
        <v>0.11</v>
      </c>
      <c r="J216" s="216">
        <v>0.59</v>
      </c>
      <c r="K216" s="219"/>
      <c r="L216" s="206"/>
      <c r="R216" s="110">
        <f t="shared" si="22"/>
        <v>2010</v>
      </c>
      <c r="S216" s="122">
        <f t="shared" si="28"/>
        <v>0.7</v>
      </c>
      <c r="T216" s="111">
        <f>VLOOKUP(R216,'B4_VINTAGE-TAX'!$A$2:$C$100,3,FALSE)</f>
        <v>0.5</v>
      </c>
      <c r="U216" s="76">
        <v>1</v>
      </c>
      <c r="V216" s="126">
        <f t="shared" si="24"/>
        <v>0.35</v>
      </c>
      <c r="W216" s="118">
        <f t="shared" si="23"/>
        <v>9</v>
      </c>
      <c r="X216" s="76">
        <v>1</v>
      </c>
      <c r="Y216" s="111">
        <f ca="1">IF(W216&gt;15,100%,OFFSET('B5_FED-CA Tax Depr Rates'!$D$23,0,'B1-NBV NTV Detail'!W216-1))</f>
        <v>0.61620000000000008</v>
      </c>
      <c r="Z216" s="126">
        <f t="shared" ca="1" si="25"/>
        <v>0.21567000000000003</v>
      </c>
      <c r="AA216" s="126">
        <f t="shared" ca="1" si="26"/>
        <v>0.56567000000000001</v>
      </c>
      <c r="AB216" s="111">
        <f ca="1">IF($W216&gt;22,100%,OFFSET('B5_FED-CA Tax Depr Rates'!$D$30,0,'B1-NBV NTV Detail'!$W216-1))</f>
        <v>0.61435779807049151</v>
      </c>
      <c r="AC216" s="126">
        <f t="shared" ca="1" si="27"/>
        <v>0.43005045864934405</v>
      </c>
    </row>
    <row r="217" spans="1:29">
      <c r="A217" s="20" t="s">
        <v>93</v>
      </c>
      <c r="B217" s="24" t="s">
        <v>94</v>
      </c>
      <c r="C217" s="24" t="s">
        <v>102</v>
      </c>
      <c r="D217" s="24" t="s">
        <v>89</v>
      </c>
      <c r="E217" s="24" t="s">
        <v>96</v>
      </c>
      <c r="F217" s="213">
        <v>1962</v>
      </c>
      <c r="G217" s="215" t="s">
        <v>322</v>
      </c>
      <c r="H217" s="215">
        <v>0</v>
      </c>
      <c r="I217" s="215" t="s">
        <v>322</v>
      </c>
      <c r="J217" s="216" t="s">
        <v>322</v>
      </c>
      <c r="K217" s="219"/>
      <c r="L217" s="206"/>
      <c r="R217" s="110">
        <f t="shared" si="22"/>
        <v>1962</v>
      </c>
      <c r="S217" s="122">
        <f t="shared" si="28"/>
        <v>0</v>
      </c>
      <c r="T217" s="111">
        <f>VLOOKUP(R217,'B4_VINTAGE-TAX'!$A$2:$C$100,3,FALSE)</f>
        <v>0</v>
      </c>
      <c r="U217" s="76">
        <v>1</v>
      </c>
      <c r="V217" s="126">
        <f t="shared" si="24"/>
        <v>0</v>
      </c>
      <c r="W217" s="118">
        <f t="shared" si="23"/>
        <v>57</v>
      </c>
      <c r="X217" s="76">
        <v>1</v>
      </c>
      <c r="Y217" s="111">
        <f ca="1">IF(W217&gt;15,100%,OFFSET('B5_FED-CA Tax Depr Rates'!$D$23,0,'B1-NBV NTV Detail'!W217-1))</f>
        <v>1</v>
      </c>
      <c r="Z217" s="126">
        <f t="shared" ca="1" si="25"/>
        <v>0</v>
      </c>
      <c r="AA217" s="126">
        <f t="shared" ca="1" si="26"/>
        <v>0</v>
      </c>
      <c r="AB217" s="111">
        <f ca="1">IF($W217&gt;22,100%,OFFSET('B5_FED-CA Tax Depr Rates'!$D$30,0,'B1-NBV NTV Detail'!$W217-1))</f>
        <v>1</v>
      </c>
      <c r="AC217" s="126">
        <f t="shared" ca="1" si="27"/>
        <v>0</v>
      </c>
    </row>
    <row r="218" spans="1:29">
      <c r="A218" s="20" t="s">
        <v>93</v>
      </c>
      <c r="B218" s="24" t="s">
        <v>94</v>
      </c>
      <c r="C218" s="24" t="s">
        <v>102</v>
      </c>
      <c r="D218" s="24" t="s">
        <v>89</v>
      </c>
      <c r="E218" s="24" t="s">
        <v>96</v>
      </c>
      <c r="F218" s="213">
        <v>1967</v>
      </c>
      <c r="G218" s="215" t="s">
        <v>322</v>
      </c>
      <c r="H218" s="215">
        <v>0</v>
      </c>
      <c r="I218" s="215" t="s">
        <v>322</v>
      </c>
      <c r="J218" s="216" t="s">
        <v>322</v>
      </c>
      <c r="K218" s="219"/>
      <c r="L218" s="206"/>
      <c r="R218" s="110">
        <f t="shared" si="22"/>
        <v>1967</v>
      </c>
      <c r="S218" s="122">
        <f t="shared" si="28"/>
        <v>0</v>
      </c>
      <c r="T218" s="111">
        <f>VLOOKUP(R218,'B4_VINTAGE-TAX'!$A$2:$C$100,3,FALSE)</f>
        <v>0</v>
      </c>
      <c r="U218" s="76">
        <v>1</v>
      </c>
      <c r="V218" s="126">
        <f t="shared" si="24"/>
        <v>0</v>
      </c>
      <c r="W218" s="118">
        <f t="shared" si="23"/>
        <v>52</v>
      </c>
      <c r="X218" s="76">
        <v>1</v>
      </c>
      <c r="Y218" s="111">
        <f ca="1">IF(W218&gt;15,100%,OFFSET('B5_FED-CA Tax Depr Rates'!$D$23,0,'B1-NBV NTV Detail'!W218-1))</f>
        <v>1</v>
      </c>
      <c r="Z218" s="126">
        <f t="shared" ca="1" si="25"/>
        <v>0</v>
      </c>
      <c r="AA218" s="126">
        <f t="shared" ca="1" si="26"/>
        <v>0</v>
      </c>
      <c r="AB218" s="111">
        <f ca="1">IF($W218&gt;22,100%,OFFSET('B5_FED-CA Tax Depr Rates'!$D$30,0,'B1-NBV NTV Detail'!$W218-1))</f>
        <v>1</v>
      </c>
      <c r="AC218" s="126">
        <f t="shared" ca="1" si="27"/>
        <v>0</v>
      </c>
    </row>
    <row r="219" spans="1:29">
      <c r="A219" s="20" t="s">
        <v>93</v>
      </c>
      <c r="B219" s="24" t="s">
        <v>94</v>
      </c>
      <c r="C219" s="24" t="s">
        <v>102</v>
      </c>
      <c r="D219" s="24" t="s">
        <v>89</v>
      </c>
      <c r="E219" s="24" t="s">
        <v>96</v>
      </c>
      <c r="F219" s="213">
        <v>1969</v>
      </c>
      <c r="G219" s="215" t="s">
        <v>322</v>
      </c>
      <c r="H219" s="215">
        <v>0</v>
      </c>
      <c r="I219" s="215" t="s">
        <v>322</v>
      </c>
      <c r="J219" s="216" t="s">
        <v>322</v>
      </c>
      <c r="K219" s="219"/>
      <c r="L219" s="206"/>
      <c r="R219" s="110">
        <f t="shared" si="22"/>
        <v>1969</v>
      </c>
      <c r="S219" s="122">
        <f t="shared" si="28"/>
        <v>0</v>
      </c>
      <c r="T219" s="111">
        <f>VLOOKUP(R219,'B4_VINTAGE-TAX'!$A$2:$C$100,3,FALSE)</f>
        <v>0</v>
      </c>
      <c r="U219" s="76">
        <v>1</v>
      </c>
      <c r="V219" s="126">
        <f t="shared" si="24"/>
        <v>0</v>
      </c>
      <c r="W219" s="118">
        <f t="shared" si="23"/>
        <v>50</v>
      </c>
      <c r="X219" s="76">
        <v>1</v>
      </c>
      <c r="Y219" s="111">
        <f ca="1">IF(W219&gt;15,100%,OFFSET('B5_FED-CA Tax Depr Rates'!$D$23,0,'B1-NBV NTV Detail'!W219-1))</f>
        <v>1</v>
      </c>
      <c r="Z219" s="126">
        <f t="shared" ca="1" si="25"/>
        <v>0</v>
      </c>
      <c r="AA219" s="126">
        <f t="shared" ca="1" si="26"/>
        <v>0</v>
      </c>
      <c r="AB219" s="111">
        <f ca="1">IF($W219&gt;22,100%,OFFSET('B5_FED-CA Tax Depr Rates'!$D$30,0,'B1-NBV NTV Detail'!$W219-1))</f>
        <v>1</v>
      </c>
      <c r="AC219" s="126">
        <f t="shared" ca="1" si="27"/>
        <v>0</v>
      </c>
    </row>
    <row r="220" spans="1:29">
      <c r="A220" s="20" t="s">
        <v>93</v>
      </c>
      <c r="B220" s="24" t="s">
        <v>94</v>
      </c>
      <c r="C220" s="24" t="s">
        <v>102</v>
      </c>
      <c r="D220" s="24" t="s">
        <v>89</v>
      </c>
      <c r="E220" s="24" t="s">
        <v>96</v>
      </c>
      <c r="F220" s="213">
        <v>1971</v>
      </c>
      <c r="G220" s="215" t="s">
        <v>322</v>
      </c>
      <c r="H220" s="215">
        <v>0.75</v>
      </c>
      <c r="I220" s="215">
        <v>0.56000000000000005</v>
      </c>
      <c r="J220" s="216">
        <v>0.19</v>
      </c>
      <c r="K220" s="219"/>
      <c r="L220" s="206"/>
      <c r="R220" s="110">
        <f t="shared" si="22"/>
        <v>1971</v>
      </c>
      <c r="S220" s="122">
        <f t="shared" si="28"/>
        <v>0.75</v>
      </c>
      <c r="T220" s="111">
        <f>VLOOKUP(R220,'B4_VINTAGE-TAX'!$A$2:$C$100,3,FALSE)</f>
        <v>0</v>
      </c>
      <c r="U220" s="76">
        <v>1</v>
      </c>
      <c r="V220" s="126">
        <f t="shared" si="24"/>
        <v>0</v>
      </c>
      <c r="W220" s="118">
        <f t="shared" si="23"/>
        <v>48</v>
      </c>
      <c r="X220" s="76">
        <v>1</v>
      </c>
      <c r="Y220" s="111">
        <f ca="1">IF(W220&gt;15,100%,OFFSET('B5_FED-CA Tax Depr Rates'!$D$23,0,'B1-NBV NTV Detail'!W220-1))</f>
        <v>1</v>
      </c>
      <c r="Z220" s="126">
        <f t="shared" ca="1" si="25"/>
        <v>0.75</v>
      </c>
      <c r="AA220" s="126">
        <f t="shared" ca="1" si="26"/>
        <v>0.75</v>
      </c>
      <c r="AB220" s="111">
        <f ca="1">IF($W220&gt;22,100%,OFFSET('B5_FED-CA Tax Depr Rates'!$D$30,0,'B1-NBV NTV Detail'!$W220-1))</f>
        <v>1</v>
      </c>
      <c r="AC220" s="126">
        <f t="shared" ca="1" si="27"/>
        <v>0.75</v>
      </c>
    </row>
    <row r="221" spans="1:29">
      <c r="A221" s="20" t="s">
        <v>93</v>
      </c>
      <c r="B221" s="24" t="s">
        <v>94</v>
      </c>
      <c r="C221" s="24" t="s">
        <v>102</v>
      </c>
      <c r="D221" s="24" t="s">
        <v>89</v>
      </c>
      <c r="E221" s="24" t="s">
        <v>96</v>
      </c>
      <c r="F221" s="213">
        <v>1972</v>
      </c>
      <c r="G221" s="215">
        <v>2</v>
      </c>
      <c r="H221" s="215">
        <v>32.06</v>
      </c>
      <c r="I221" s="215">
        <v>23.49</v>
      </c>
      <c r="J221" s="216">
        <v>8.57</v>
      </c>
      <c r="K221" s="219"/>
      <c r="L221" s="206"/>
      <c r="R221" s="110">
        <f t="shared" si="22"/>
        <v>1972</v>
      </c>
      <c r="S221" s="122">
        <f t="shared" si="28"/>
        <v>32.06</v>
      </c>
      <c r="T221" s="111">
        <f>VLOOKUP(R221,'B4_VINTAGE-TAX'!$A$2:$C$100,3,FALSE)</f>
        <v>0</v>
      </c>
      <c r="U221" s="76">
        <v>1</v>
      </c>
      <c r="V221" s="126">
        <f t="shared" si="24"/>
        <v>0</v>
      </c>
      <c r="W221" s="118">
        <f t="shared" si="23"/>
        <v>47</v>
      </c>
      <c r="X221" s="76">
        <v>1</v>
      </c>
      <c r="Y221" s="111">
        <f ca="1">IF(W221&gt;15,100%,OFFSET('B5_FED-CA Tax Depr Rates'!$D$23,0,'B1-NBV NTV Detail'!W221-1))</f>
        <v>1</v>
      </c>
      <c r="Z221" s="126">
        <f t="shared" ca="1" si="25"/>
        <v>32.06</v>
      </c>
      <c r="AA221" s="126">
        <f t="shared" ca="1" si="26"/>
        <v>32.06</v>
      </c>
      <c r="AB221" s="111">
        <f ca="1">IF($W221&gt;22,100%,OFFSET('B5_FED-CA Tax Depr Rates'!$D$30,0,'B1-NBV NTV Detail'!$W221-1))</f>
        <v>1</v>
      </c>
      <c r="AC221" s="126">
        <f t="shared" ca="1" si="27"/>
        <v>32.06</v>
      </c>
    </row>
    <row r="222" spans="1:29">
      <c r="A222" s="20" t="s">
        <v>93</v>
      </c>
      <c r="B222" s="24" t="s">
        <v>94</v>
      </c>
      <c r="C222" s="24" t="s">
        <v>102</v>
      </c>
      <c r="D222" s="24" t="s">
        <v>89</v>
      </c>
      <c r="E222" s="24" t="s">
        <v>96</v>
      </c>
      <c r="F222" s="213">
        <v>1973</v>
      </c>
      <c r="G222" s="215" t="s">
        <v>322</v>
      </c>
      <c r="H222" s="215">
        <v>0.46</v>
      </c>
      <c r="I222" s="215">
        <v>0.33</v>
      </c>
      <c r="J222" s="216">
        <v>0.13</v>
      </c>
      <c r="K222" s="219"/>
      <c r="L222" s="206"/>
      <c r="R222" s="110">
        <f t="shared" si="22"/>
        <v>1973</v>
      </c>
      <c r="S222" s="122">
        <f t="shared" si="28"/>
        <v>0.46</v>
      </c>
      <c r="T222" s="111">
        <f>VLOOKUP(R222,'B4_VINTAGE-TAX'!$A$2:$C$100,3,FALSE)</f>
        <v>0</v>
      </c>
      <c r="U222" s="76">
        <v>1</v>
      </c>
      <c r="V222" s="126">
        <f t="shared" si="24"/>
        <v>0</v>
      </c>
      <c r="W222" s="118">
        <f t="shared" si="23"/>
        <v>46</v>
      </c>
      <c r="X222" s="76">
        <v>1</v>
      </c>
      <c r="Y222" s="111">
        <f ca="1">IF(W222&gt;15,100%,OFFSET('B5_FED-CA Tax Depr Rates'!$D$23,0,'B1-NBV NTV Detail'!W222-1))</f>
        <v>1</v>
      </c>
      <c r="Z222" s="126">
        <f t="shared" ca="1" si="25"/>
        <v>0.46</v>
      </c>
      <c r="AA222" s="126">
        <f t="shared" ca="1" si="26"/>
        <v>0.46</v>
      </c>
      <c r="AB222" s="111">
        <f ca="1">IF($W222&gt;22,100%,OFFSET('B5_FED-CA Tax Depr Rates'!$D$30,0,'B1-NBV NTV Detail'!$W222-1))</f>
        <v>1</v>
      </c>
      <c r="AC222" s="126">
        <f t="shared" ca="1" si="27"/>
        <v>0.46</v>
      </c>
    </row>
    <row r="223" spans="1:29">
      <c r="A223" s="20" t="s">
        <v>93</v>
      </c>
      <c r="B223" s="24" t="s">
        <v>94</v>
      </c>
      <c r="C223" s="24" t="s">
        <v>102</v>
      </c>
      <c r="D223" s="24" t="s">
        <v>89</v>
      </c>
      <c r="E223" s="24" t="s">
        <v>96</v>
      </c>
      <c r="F223" s="213">
        <v>1974</v>
      </c>
      <c r="G223" s="215" t="s">
        <v>322</v>
      </c>
      <c r="H223" s="215">
        <v>0.61</v>
      </c>
      <c r="I223" s="215">
        <v>0.43</v>
      </c>
      <c r="J223" s="216">
        <v>0.18</v>
      </c>
      <c r="K223" s="219"/>
      <c r="L223" s="206"/>
      <c r="R223" s="110">
        <f t="shared" si="22"/>
        <v>1974</v>
      </c>
      <c r="S223" s="122">
        <f t="shared" si="28"/>
        <v>0.61</v>
      </c>
      <c r="T223" s="111">
        <f>VLOOKUP(R223,'B4_VINTAGE-TAX'!$A$2:$C$100,3,FALSE)</f>
        <v>0</v>
      </c>
      <c r="U223" s="76">
        <v>1</v>
      </c>
      <c r="V223" s="126">
        <f t="shared" si="24"/>
        <v>0</v>
      </c>
      <c r="W223" s="118">
        <f t="shared" si="23"/>
        <v>45</v>
      </c>
      <c r="X223" s="76">
        <v>1</v>
      </c>
      <c r="Y223" s="111">
        <f ca="1">IF(W223&gt;15,100%,OFFSET('B5_FED-CA Tax Depr Rates'!$D$23,0,'B1-NBV NTV Detail'!W223-1))</f>
        <v>1</v>
      </c>
      <c r="Z223" s="126">
        <f t="shared" ca="1" si="25"/>
        <v>0.61</v>
      </c>
      <c r="AA223" s="126">
        <f t="shared" ca="1" si="26"/>
        <v>0.61</v>
      </c>
      <c r="AB223" s="111">
        <f ca="1">IF($W223&gt;22,100%,OFFSET('B5_FED-CA Tax Depr Rates'!$D$30,0,'B1-NBV NTV Detail'!$W223-1))</f>
        <v>1</v>
      </c>
      <c r="AC223" s="126">
        <f t="shared" ca="1" si="27"/>
        <v>0.61</v>
      </c>
    </row>
    <row r="224" spans="1:29">
      <c r="A224" s="20" t="s">
        <v>93</v>
      </c>
      <c r="B224" s="24" t="s">
        <v>94</v>
      </c>
      <c r="C224" s="24" t="s">
        <v>102</v>
      </c>
      <c r="D224" s="24" t="s">
        <v>89</v>
      </c>
      <c r="E224" s="24" t="s">
        <v>96</v>
      </c>
      <c r="F224" s="213">
        <v>1977</v>
      </c>
      <c r="G224" s="215" t="s">
        <v>322</v>
      </c>
      <c r="H224" s="215">
        <v>0.95</v>
      </c>
      <c r="I224" s="215">
        <v>0.63</v>
      </c>
      <c r="J224" s="216">
        <v>0.32</v>
      </c>
      <c r="K224" s="219"/>
      <c r="L224" s="206"/>
      <c r="R224" s="110">
        <f t="shared" si="22"/>
        <v>1977</v>
      </c>
      <c r="S224" s="122">
        <f t="shared" si="28"/>
        <v>0.95</v>
      </c>
      <c r="T224" s="111">
        <f>VLOOKUP(R224,'B4_VINTAGE-TAX'!$A$2:$C$100,3,FALSE)</f>
        <v>0</v>
      </c>
      <c r="U224" s="76">
        <v>1</v>
      </c>
      <c r="V224" s="126">
        <f t="shared" si="24"/>
        <v>0</v>
      </c>
      <c r="W224" s="118">
        <f t="shared" si="23"/>
        <v>42</v>
      </c>
      <c r="X224" s="76">
        <v>1</v>
      </c>
      <c r="Y224" s="111">
        <f ca="1">IF(W224&gt;15,100%,OFFSET('B5_FED-CA Tax Depr Rates'!$D$23,0,'B1-NBV NTV Detail'!W224-1))</f>
        <v>1</v>
      </c>
      <c r="Z224" s="126">
        <f t="shared" ca="1" si="25"/>
        <v>0.95</v>
      </c>
      <c r="AA224" s="126">
        <f t="shared" ca="1" si="26"/>
        <v>0.95</v>
      </c>
      <c r="AB224" s="111">
        <f ca="1">IF($W224&gt;22,100%,OFFSET('B5_FED-CA Tax Depr Rates'!$D$30,0,'B1-NBV NTV Detail'!$W224-1))</f>
        <v>1</v>
      </c>
      <c r="AC224" s="126">
        <f t="shared" ca="1" si="27"/>
        <v>0.95</v>
      </c>
    </row>
    <row r="225" spans="1:29">
      <c r="A225" s="20" t="s">
        <v>93</v>
      </c>
      <c r="B225" s="24" t="s">
        <v>94</v>
      </c>
      <c r="C225" s="24" t="s">
        <v>102</v>
      </c>
      <c r="D225" s="24" t="s">
        <v>89</v>
      </c>
      <c r="E225" s="24" t="s">
        <v>96</v>
      </c>
      <c r="F225" s="213">
        <v>1979</v>
      </c>
      <c r="G225" s="215" t="s">
        <v>322</v>
      </c>
      <c r="H225" s="215">
        <v>0.95</v>
      </c>
      <c r="I225" s="215">
        <v>0.61</v>
      </c>
      <c r="J225" s="216">
        <v>0.34</v>
      </c>
      <c r="K225" s="219"/>
      <c r="L225" s="206"/>
      <c r="R225" s="110">
        <f t="shared" si="22"/>
        <v>1979</v>
      </c>
      <c r="S225" s="122">
        <f t="shared" si="28"/>
        <v>0.95</v>
      </c>
      <c r="T225" s="111">
        <f>VLOOKUP(R225,'B4_VINTAGE-TAX'!$A$2:$C$100,3,FALSE)</f>
        <v>0</v>
      </c>
      <c r="U225" s="76">
        <v>1</v>
      </c>
      <c r="V225" s="126">
        <f t="shared" si="24"/>
        <v>0</v>
      </c>
      <c r="W225" s="118">
        <f t="shared" si="23"/>
        <v>40</v>
      </c>
      <c r="X225" s="76">
        <v>1</v>
      </c>
      <c r="Y225" s="111">
        <f ca="1">IF(W225&gt;15,100%,OFFSET('B5_FED-CA Tax Depr Rates'!$D$23,0,'B1-NBV NTV Detail'!W225-1))</f>
        <v>1</v>
      </c>
      <c r="Z225" s="126">
        <f t="shared" ca="1" si="25"/>
        <v>0.95</v>
      </c>
      <c r="AA225" s="126">
        <f t="shared" ca="1" si="26"/>
        <v>0.95</v>
      </c>
      <c r="AB225" s="111">
        <f ca="1">IF($W225&gt;22,100%,OFFSET('B5_FED-CA Tax Depr Rates'!$D$30,0,'B1-NBV NTV Detail'!$W225-1))</f>
        <v>1</v>
      </c>
      <c r="AC225" s="126">
        <f t="shared" ca="1" si="27"/>
        <v>0.95</v>
      </c>
    </row>
    <row r="226" spans="1:29">
      <c r="A226" s="20" t="s">
        <v>93</v>
      </c>
      <c r="B226" s="24" t="s">
        <v>94</v>
      </c>
      <c r="C226" s="24" t="s">
        <v>102</v>
      </c>
      <c r="D226" s="24" t="s">
        <v>89</v>
      </c>
      <c r="E226" s="24" t="s">
        <v>96</v>
      </c>
      <c r="F226" s="213">
        <v>1981</v>
      </c>
      <c r="G226" s="215" t="s">
        <v>322</v>
      </c>
      <c r="H226" s="215">
        <v>3.22</v>
      </c>
      <c r="I226" s="215">
        <v>1.97</v>
      </c>
      <c r="J226" s="216">
        <v>1.25</v>
      </c>
      <c r="K226" s="219"/>
      <c r="L226" s="206"/>
      <c r="R226" s="110">
        <f t="shared" si="22"/>
        <v>1981</v>
      </c>
      <c r="S226" s="122">
        <f t="shared" si="28"/>
        <v>3.22</v>
      </c>
      <c r="T226" s="111">
        <f>VLOOKUP(R226,'B4_VINTAGE-TAX'!$A$2:$C$100,3,FALSE)</f>
        <v>0</v>
      </c>
      <c r="U226" s="76">
        <v>1</v>
      </c>
      <c r="V226" s="126">
        <f t="shared" si="24"/>
        <v>0</v>
      </c>
      <c r="W226" s="118">
        <f t="shared" si="23"/>
        <v>38</v>
      </c>
      <c r="X226" s="76">
        <v>1</v>
      </c>
      <c r="Y226" s="111">
        <f ca="1">IF(W226&gt;15,100%,OFFSET('B5_FED-CA Tax Depr Rates'!$D$23,0,'B1-NBV NTV Detail'!W226-1))</f>
        <v>1</v>
      </c>
      <c r="Z226" s="126">
        <f t="shared" ca="1" si="25"/>
        <v>3.22</v>
      </c>
      <c r="AA226" s="126">
        <f t="shared" ca="1" si="26"/>
        <v>3.22</v>
      </c>
      <c r="AB226" s="111">
        <f ca="1">IF($W226&gt;22,100%,OFFSET('B5_FED-CA Tax Depr Rates'!$D$30,0,'B1-NBV NTV Detail'!$W226-1))</f>
        <v>1</v>
      </c>
      <c r="AC226" s="126">
        <f t="shared" ca="1" si="27"/>
        <v>3.22</v>
      </c>
    </row>
    <row r="227" spans="1:29">
      <c r="A227" s="20" t="s">
        <v>93</v>
      </c>
      <c r="B227" s="24" t="s">
        <v>94</v>
      </c>
      <c r="C227" s="24" t="s">
        <v>102</v>
      </c>
      <c r="D227" s="24" t="s">
        <v>89</v>
      </c>
      <c r="E227" s="24" t="s">
        <v>96</v>
      </c>
      <c r="F227" s="213">
        <v>1982</v>
      </c>
      <c r="G227" s="215" t="s">
        <v>322</v>
      </c>
      <c r="H227" s="215">
        <v>0</v>
      </c>
      <c r="I227" s="215" t="s">
        <v>322</v>
      </c>
      <c r="J227" s="216" t="s">
        <v>322</v>
      </c>
      <c r="K227" s="219"/>
      <c r="L227" s="206"/>
      <c r="R227" s="110">
        <f t="shared" si="22"/>
        <v>1982</v>
      </c>
      <c r="S227" s="122">
        <f t="shared" si="28"/>
        <v>0</v>
      </c>
      <c r="T227" s="111">
        <f>VLOOKUP(R227,'B4_VINTAGE-TAX'!$A$2:$C$100,3,FALSE)</f>
        <v>0</v>
      </c>
      <c r="U227" s="76">
        <v>1</v>
      </c>
      <c r="V227" s="126">
        <f t="shared" si="24"/>
        <v>0</v>
      </c>
      <c r="W227" s="118">
        <f t="shared" si="23"/>
        <v>37</v>
      </c>
      <c r="X227" s="76">
        <v>1</v>
      </c>
      <c r="Y227" s="111">
        <f ca="1">IF(W227&gt;15,100%,OFFSET('B5_FED-CA Tax Depr Rates'!$D$23,0,'B1-NBV NTV Detail'!W227-1))</f>
        <v>1</v>
      </c>
      <c r="Z227" s="126">
        <f t="shared" ca="1" si="25"/>
        <v>0</v>
      </c>
      <c r="AA227" s="126">
        <f t="shared" ca="1" si="26"/>
        <v>0</v>
      </c>
      <c r="AB227" s="111">
        <f ca="1">IF($W227&gt;22,100%,OFFSET('B5_FED-CA Tax Depr Rates'!$D$30,0,'B1-NBV NTV Detail'!$W227-1))</f>
        <v>1</v>
      </c>
      <c r="AC227" s="126">
        <f t="shared" ca="1" si="27"/>
        <v>0</v>
      </c>
    </row>
    <row r="228" spans="1:29">
      <c r="A228" s="20" t="s">
        <v>93</v>
      </c>
      <c r="B228" s="24" t="s">
        <v>94</v>
      </c>
      <c r="C228" s="24" t="s">
        <v>102</v>
      </c>
      <c r="D228" s="24" t="s">
        <v>89</v>
      </c>
      <c r="E228" s="24" t="s">
        <v>96</v>
      </c>
      <c r="F228" s="213">
        <v>1983</v>
      </c>
      <c r="G228" s="215" t="s">
        <v>322</v>
      </c>
      <c r="H228" s="215">
        <v>0.52</v>
      </c>
      <c r="I228" s="215">
        <v>0.3</v>
      </c>
      <c r="J228" s="216">
        <v>0.22</v>
      </c>
      <c r="K228" s="219"/>
      <c r="L228" s="206"/>
      <c r="R228" s="110">
        <f t="shared" si="22"/>
        <v>1983</v>
      </c>
      <c r="S228" s="122">
        <f t="shared" si="28"/>
        <v>0.52</v>
      </c>
      <c r="T228" s="111">
        <f>VLOOKUP(R228,'B4_VINTAGE-TAX'!$A$2:$C$100,3,FALSE)</f>
        <v>0</v>
      </c>
      <c r="U228" s="76">
        <v>1</v>
      </c>
      <c r="V228" s="126">
        <f t="shared" si="24"/>
        <v>0</v>
      </c>
      <c r="W228" s="118">
        <f t="shared" si="23"/>
        <v>36</v>
      </c>
      <c r="X228" s="76">
        <v>1</v>
      </c>
      <c r="Y228" s="111">
        <f ca="1">IF(W228&gt;15,100%,OFFSET('B5_FED-CA Tax Depr Rates'!$D$23,0,'B1-NBV NTV Detail'!W228-1))</f>
        <v>1</v>
      </c>
      <c r="Z228" s="126">
        <f t="shared" ca="1" si="25"/>
        <v>0.52</v>
      </c>
      <c r="AA228" s="126">
        <f t="shared" ca="1" si="26"/>
        <v>0.52</v>
      </c>
      <c r="AB228" s="111">
        <f ca="1">IF($W228&gt;22,100%,OFFSET('B5_FED-CA Tax Depr Rates'!$D$30,0,'B1-NBV NTV Detail'!$W228-1))</f>
        <v>1</v>
      </c>
      <c r="AC228" s="126">
        <f t="shared" ca="1" si="27"/>
        <v>0.52</v>
      </c>
    </row>
    <row r="229" spans="1:29">
      <c r="A229" s="20" t="s">
        <v>93</v>
      </c>
      <c r="B229" s="24" t="s">
        <v>94</v>
      </c>
      <c r="C229" s="24" t="s">
        <v>102</v>
      </c>
      <c r="D229" s="24" t="s">
        <v>89</v>
      </c>
      <c r="E229" s="24" t="s">
        <v>96</v>
      </c>
      <c r="F229" s="213">
        <v>1984</v>
      </c>
      <c r="G229" s="215">
        <v>2</v>
      </c>
      <c r="H229" s="215">
        <v>26.14</v>
      </c>
      <c r="I229" s="215">
        <v>14.89</v>
      </c>
      <c r="J229" s="216">
        <v>11.25</v>
      </c>
      <c r="K229" s="219"/>
      <c r="L229" s="206"/>
      <c r="R229" s="110">
        <f t="shared" si="22"/>
        <v>1984</v>
      </c>
      <c r="S229" s="122">
        <f t="shared" si="28"/>
        <v>26.14</v>
      </c>
      <c r="T229" s="111">
        <f>VLOOKUP(R229,'B4_VINTAGE-TAX'!$A$2:$C$100,3,FALSE)</f>
        <v>0</v>
      </c>
      <c r="U229" s="76">
        <v>1</v>
      </c>
      <c r="V229" s="126">
        <f t="shared" si="24"/>
        <v>0</v>
      </c>
      <c r="W229" s="118">
        <f t="shared" si="23"/>
        <v>35</v>
      </c>
      <c r="X229" s="76">
        <v>1</v>
      </c>
      <c r="Y229" s="111">
        <f ca="1">IF(W229&gt;15,100%,OFFSET('B5_FED-CA Tax Depr Rates'!$D$23,0,'B1-NBV NTV Detail'!W229-1))</f>
        <v>1</v>
      </c>
      <c r="Z229" s="126">
        <f t="shared" ca="1" si="25"/>
        <v>26.14</v>
      </c>
      <c r="AA229" s="126">
        <f t="shared" ca="1" si="26"/>
        <v>26.14</v>
      </c>
      <c r="AB229" s="111">
        <f ca="1">IF($W229&gt;22,100%,OFFSET('B5_FED-CA Tax Depr Rates'!$D$30,0,'B1-NBV NTV Detail'!$W229-1))</f>
        <v>1</v>
      </c>
      <c r="AC229" s="126">
        <f t="shared" ca="1" si="27"/>
        <v>26.14</v>
      </c>
    </row>
    <row r="230" spans="1:29">
      <c r="A230" s="20" t="s">
        <v>93</v>
      </c>
      <c r="B230" s="24" t="s">
        <v>94</v>
      </c>
      <c r="C230" s="24" t="s">
        <v>102</v>
      </c>
      <c r="D230" s="24" t="s">
        <v>89</v>
      </c>
      <c r="E230" s="24" t="s">
        <v>96</v>
      </c>
      <c r="F230" s="213">
        <v>1985</v>
      </c>
      <c r="G230" s="215" t="s">
        <v>322</v>
      </c>
      <c r="H230" s="215">
        <v>5.04</v>
      </c>
      <c r="I230" s="215">
        <v>2.8</v>
      </c>
      <c r="J230" s="216">
        <v>2.2400000000000002</v>
      </c>
      <c r="K230" s="219"/>
      <c r="L230" s="206"/>
      <c r="R230" s="110">
        <f t="shared" si="22"/>
        <v>1985</v>
      </c>
      <c r="S230" s="122">
        <f t="shared" si="28"/>
        <v>5.04</v>
      </c>
      <c r="T230" s="111">
        <f>VLOOKUP(R230,'B4_VINTAGE-TAX'!$A$2:$C$100,3,FALSE)</f>
        <v>0</v>
      </c>
      <c r="U230" s="76">
        <v>1</v>
      </c>
      <c r="V230" s="126">
        <f t="shared" si="24"/>
        <v>0</v>
      </c>
      <c r="W230" s="118">
        <f t="shared" si="23"/>
        <v>34</v>
      </c>
      <c r="X230" s="76">
        <v>1</v>
      </c>
      <c r="Y230" s="111">
        <f ca="1">IF(W230&gt;15,100%,OFFSET('B5_FED-CA Tax Depr Rates'!$D$23,0,'B1-NBV NTV Detail'!W230-1))</f>
        <v>1</v>
      </c>
      <c r="Z230" s="126">
        <f t="shared" ca="1" si="25"/>
        <v>5.04</v>
      </c>
      <c r="AA230" s="126">
        <f t="shared" ca="1" si="26"/>
        <v>5.04</v>
      </c>
      <c r="AB230" s="111">
        <f ca="1">IF($W230&gt;22,100%,OFFSET('B5_FED-CA Tax Depr Rates'!$D$30,0,'B1-NBV NTV Detail'!$W230-1))</f>
        <v>1</v>
      </c>
      <c r="AC230" s="126">
        <f t="shared" ca="1" si="27"/>
        <v>5.04</v>
      </c>
    </row>
    <row r="231" spans="1:29">
      <c r="A231" s="20" t="s">
        <v>93</v>
      </c>
      <c r="B231" s="24" t="s">
        <v>94</v>
      </c>
      <c r="C231" s="24" t="s">
        <v>102</v>
      </c>
      <c r="D231" s="24" t="s">
        <v>89</v>
      </c>
      <c r="E231" s="24" t="s">
        <v>96</v>
      </c>
      <c r="F231" s="213">
        <v>1986</v>
      </c>
      <c r="G231" s="215">
        <v>1</v>
      </c>
      <c r="H231" s="215">
        <v>17.55</v>
      </c>
      <c r="I231" s="215">
        <v>9.5</v>
      </c>
      <c r="J231" s="216">
        <v>8.0500000000000007</v>
      </c>
      <c r="K231" s="219"/>
      <c r="L231" s="206"/>
      <c r="R231" s="110">
        <f t="shared" si="22"/>
        <v>1986</v>
      </c>
      <c r="S231" s="122">
        <f t="shared" si="28"/>
        <v>17.55</v>
      </c>
      <c r="T231" s="111">
        <f>VLOOKUP(R231,'B4_VINTAGE-TAX'!$A$2:$C$100,3,FALSE)</f>
        <v>0</v>
      </c>
      <c r="U231" s="76">
        <v>1</v>
      </c>
      <c r="V231" s="126">
        <f t="shared" si="24"/>
        <v>0</v>
      </c>
      <c r="W231" s="118">
        <f t="shared" si="23"/>
        <v>33</v>
      </c>
      <c r="X231" s="76">
        <v>1</v>
      </c>
      <c r="Y231" s="111">
        <f ca="1">IF(W231&gt;15,100%,OFFSET('B5_FED-CA Tax Depr Rates'!$D$23,0,'B1-NBV NTV Detail'!W231-1))</f>
        <v>1</v>
      </c>
      <c r="Z231" s="126">
        <f t="shared" ca="1" si="25"/>
        <v>17.55</v>
      </c>
      <c r="AA231" s="126">
        <f t="shared" ca="1" si="26"/>
        <v>17.55</v>
      </c>
      <c r="AB231" s="111">
        <f ca="1">IF($W231&gt;22,100%,OFFSET('B5_FED-CA Tax Depr Rates'!$D$30,0,'B1-NBV NTV Detail'!$W231-1))</f>
        <v>1</v>
      </c>
      <c r="AC231" s="126">
        <f t="shared" ca="1" si="27"/>
        <v>17.55</v>
      </c>
    </row>
    <row r="232" spans="1:29">
      <c r="A232" s="20" t="s">
        <v>93</v>
      </c>
      <c r="B232" s="24" t="s">
        <v>94</v>
      </c>
      <c r="C232" s="24" t="s">
        <v>102</v>
      </c>
      <c r="D232" s="24" t="s">
        <v>89</v>
      </c>
      <c r="E232" s="24" t="s">
        <v>96</v>
      </c>
      <c r="F232" s="213">
        <v>1987</v>
      </c>
      <c r="G232" s="215" t="s">
        <v>322</v>
      </c>
      <c r="H232" s="215">
        <v>3.64</v>
      </c>
      <c r="I232" s="215">
        <v>1.92</v>
      </c>
      <c r="J232" s="216">
        <v>1.72</v>
      </c>
      <c r="K232" s="219"/>
      <c r="L232" s="206"/>
      <c r="R232" s="110">
        <f t="shared" si="22"/>
        <v>1987</v>
      </c>
      <c r="S232" s="122">
        <f t="shared" si="28"/>
        <v>3.64</v>
      </c>
      <c r="T232" s="111">
        <f>VLOOKUP(R232,'B4_VINTAGE-TAX'!$A$2:$C$100,3,FALSE)</f>
        <v>0</v>
      </c>
      <c r="U232" s="76">
        <v>1</v>
      </c>
      <c r="V232" s="126">
        <f t="shared" si="24"/>
        <v>0</v>
      </c>
      <c r="W232" s="118">
        <f t="shared" si="23"/>
        <v>32</v>
      </c>
      <c r="X232" s="76">
        <v>1</v>
      </c>
      <c r="Y232" s="111">
        <f ca="1">IF(W232&gt;15,100%,OFFSET('B5_FED-CA Tax Depr Rates'!$D$23,0,'B1-NBV NTV Detail'!W232-1))</f>
        <v>1</v>
      </c>
      <c r="Z232" s="126">
        <f t="shared" ca="1" si="25"/>
        <v>3.64</v>
      </c>
      <c r="AA232" s="126">
        <f t="shared" ca="1" si="26"/>
        <v>3.64</v>
      </c>
      <c r="AB232" s="111">
        <f ca="1">IF($W232&gt;22,100%,OFFSET('B5_FED-CA Tax Depr Rates'!$D$30,0,'B1-NBV NTV Detail'!$W232-1))</f>
        <v>1</v>
      </c>
      <c r="AC232" s="126">
        <f t="shared" ca="1" si="27"/>
        <v>3.64</v>
      </c>
    </row>
    <row r="233" spans="1:29">
      <c r="A233" s="20" t="s">
        <v>93</v>
      </c>
      <c r="B233" s="24" t="s">
        <v>94</v>
      </c>
      <c r="C233" s="24" t="s">
        <v>102</v>
      </c>
      <c r="D233" s="24" t="s">
        <v>89</v>
      </c>
      <c r="E233" s="24" t="s">
        <v>96</v>
      </c>
      <c r="F233" s="213">
        <v>1988</v>
      </c>
      <c r="G233" s="215" t="s">
        <v>322</v>
      </c>
      <c r="H233" s="215">
        <v>10.28</v>
      </c>
      <c r="I233" s="215">
        <v>5.26</v>
      </c>
      <c r="J233" s="216">
        <v>5.0199999999999996</v>
      </c>
      <c r="K233" s="219"/>
      <c r="L233" s="206"/>
      <c r="R233" s="110">
        <f t="shared" si="22"/>
        <v>1988</v>
      </c>
      <c r="S233" s="122">
        <f t="shared" si="28"/>
        <v>10.28</v>
      </c>
      <c r="T233" s="111">
        <f>VLOOKUP(R233,'B4_VINTAGE-TAX'!$A$2:$C$100,3,FALSE)</f>
        <v>0</v>
      </c>
      <c r="U233" s="76">
        <v>1</v>
      </c>
      <c r="V233" s="126">
        <f t="shared" si="24"/>
        <v>0</v>
      </c>
      <c r="W233" s="118">
        <f t="shared" si="23"/>
        <v>31</v>
      </c>
      <c r="X233" s="76">
        <v>1</v>
      </c>
      <c r="Y233" s="111">
        <f ca="1">IF(W233&gt;15,100%,OFFSET('B5_FED-CA Tax Depr Rates'!$D$23,0,'B1-NBV NTV Detail'!W233-1))</f>
        <v>1</v>
      </c>
      <c r="Z233" s="126">
        <f t="shared" ca="1" si="25"/>
        <v>10.28</v>
      </c>
      <c r="AA233" s="126">
        <f t="shared" ca="1" si="26"/>
        <v>10.28</v>
      </c>
      <c r="AB233" s="111">
        <f ca="1">IF($W233&gt;22,100%,OFFSET('B5_FED-CA Tax Depr Rates'!$D$30,0,'B1-NBV NTV Detail'!$W233-1))</f>
        <v>1</v>
      </c>
      <c r="AC233" s="126">
        <f t="shared" ca="1" si="27"/>
        <v>10.28</v>
      </c>
    </row>
    <row r="234" spans="1:29">
      <c r="A234" s="20" t="s">
        <v>93</v>
      </c>
      <c r="B234" s="24" t="s">
        <v>94</v>
      </c>
      <c r="C234" s="24" t="s">
        <v>102</v>
      </c>
      <c r="D234" s="24" t="s">
        <v>89</v>
      </c>
      <c r="E234" s="24" t="s">
        <v>96</v>
      </c>
      <c r="F234" s="213">
        <v>1990</v>
      </c>
      <c r="G234" s="215" t="s">
        <v>322</v>
      </c>
      <c r="H234" s="215">
        <v>6</v>
      </c>
      <c r="I234" s="215">
        <v>2.9</v>
      </c>
      <c r="J234" s="216">
        <v>3.1</v>
      </c>
      <c r="K234" s="219"/>
      <c r="L234" s="206"/>
      <c r="R234" s="110">
        <f t="shared" si="22"/>
        <v>1990</v>
      </c>
      <c r="S234" s="122">
        <f t="shared" si="28"/>
        <v>6</v>
      </c>
      <c r="T234" s="111">
        <f>VLOOKUP(R234,'B4_VINTAGE-TAX'!$A$2:$C$100,3,FALSE)</f>
        <v>0</v>
      </c>
      <c r="U234" s="76">
        <v>1</v>
      </c>
      <c r="V234" s="126">
        <f t="shared" si="24"/>
        <v>0</v>
      </c>
      <c r="W234" s="118">
        <f t="shared" si="23"/>
        <v>29</v>
      </c>
      <c r="X234" s="76">
        <v>1</v>
      </c>
      <c r="Y234" s="111">
        <f ca="1">IF(W234&gt;15,100%,OFFSET('B5_FED-CA Tax Depr Rates'!$D$23,0,'B1-NBV NTV Detail'!W234-1))</f>
        <v>1</v>
      </c>
      <c r="Z234" s="126">
        <f t="shared" ca="1" si="25"/>
        <v>6</v>
      </c>
      <c r="AA234" s="126">
        <f t="shared" ca="1" si="26"/>
        <v>6</v>
      </c>
      <c r="AB234" s="111">
        <f ca="1">IF($W234&gt;22,100%,OFFSET('B5_FED-CA Tax Depr Rates'!$D$30,0,'B1-NBV NTV Detail'!$W234-1))</f>
        <v>1</v>
      </c>
      <c r="AC234" s="126">
        <f t="shared" ca="1" si="27"/>
        <v>6</v>
      </c>
    </row>
    <row r="235" spans="1:29">
      <c r="A235" s="20" t="s">
        <v>93</v>
      </c>
      <c r="B235" s="24" t="s">
        <v>94</v>
      </c>
      <c r="C235" s="24" t="s">
        <v>102</v>
      </c>
      <c r="D235" s="24" t="s">
        <v>89</v>
      </c>
      <c r="E235" s="24" t="s">
        <v>96</v>
      </c>
      <c r="F235" s="213">
        <v>1991</v>
      </c>
      <c r="G235" s="215" t="s">
        <v>322</v>
      </c>
      <c r="H235" s="215">
        <v>0</v>
      </c>
      <c r="I235" s="215" t="s">
        <v>322</v>
      </c>
      <c r="J235" s="216" t="s">
        <v>322</v>
      </c>
      <c r="K235" s="219"/>
      <c r="L235" s="206"/>
      <c r="R235" s="110">
        <f t="shared" si="22"/>
        <v>1991</v>
      </c>
      <c r="S235" s="122">
        <f t="shared" si="28"/>
        <v>0</v>
      </c>
      <c r="T235" s="111">
        <f>VLOOKUP(R235,'B4_VINTAGE-TAX'!$A$2:$C$100,3,FALSE)</f>
        <v>0</v>
      </c>
      <c r="U235" s="76">
        <v>1</v>
      </c>
      <c r="V235" s="126">
        <f t="shared" si="24"/>
        <v>0</v>
      </c>
      <c r="W235" s="118">
        <f t="shared" si="23"/>
        <v>28</v>
      </c>
      <c r="X235" s="76">
        <v>1</v>
      </c>
      <c r="Y235" s="111">
        <f ca="1">IF(W235&gt;15,100%,OFFSET('B5_FED-CA Tax Depr Rates'!$D$23,0,'B1-NBV NTV Detail'!W235-1))</f>
        <v>1</v>
      </c>
      <c r="Z235" s="126">
        <f t="shared" ca="1" si="25"/>
        <v>0</v>
      </c>
      <c r="AA235" s="126">
        <f t="shared" ca="1" si="26"/>
        <v>0</v>
      </c>
      <c r="AB235" s="111">
        <f ca="1">IF($W235&gt;22,100%,OFFSET('B5_FED-CA Tax Depr Rates'!$D$30,0,'B1-NBV NTV Detail'!$W235-1))</f>
        <v>1</v>
      </c>
      <c r="AC235" s="126">
        <f t="shared" ca="1" si="27"/>
        <v>0</v>
      </c>
    </row>
    <row r="236" spans="1:29">
      <c r="A236" s="20" t="s">
        <v>93</v>
      </c>
      <c r="B236" s="24" t="s">
        <v>94</v>
      </c>
      <c r="C236" s="24" t="s">
        <v>102</v>
      </c>
      <c r="D236" s="24" t="s">
        <v>89</v>
      </c>
      <c r="E236" s="24" t="s">
        <v>96</v>
      </c>
      <c r="F236" s="213">
        <v>1993</v>
      </c>
      <c r="G236" s="215" t="s">
        <v>322</v>
      </c>
      <c r="H236" s="215">
        <v>7.35</v>
      </c>
      <c r="I236" s="215">
        <v>3.22</v>
      </c>
      <c r="J236" s="216">
        <v>4.13</v>
      </c>
      <c r="K236" s="219"/>
      <c r="L236" s="206"/>
      <c r="R236" s="110">
        <f t="shared" si="22"/>
        <v>1993</v>
      </c>
      <c r="S236" s="122">
        <f t="shared" si="28"/>
        <v>7.35</v>
      </c>
      <c r="T236" s="111">
        <f>VLOOKUP(R236,'B4_VINTAGE-TAX'!$A$2:$C$100,3,FALSE)</f>
        <v>0</v>
      </c>
      <c r="U236" s="76">
        <v>1</v>
      </c>
      <c r="V236" s="126">
        <f t="shared" si="24"/>
        <v>0</v>
      </c>
      <c r="W236" s="118">
        <f t="shared" si="23"/>
        <v>26</v>
      </c>
      <c r="X236" s="76">
        <v>1</v>
      </c>
      <c r="Y236" s="111">
        <f ca="1">IF(W236&gt;15,100%,OFFSET('B5_FED-CA Tax Depr Rates'!$D$23,0,'B1-NBV NTV Detail'!W236-1))</f>
        <v>1</v>
      </c>
      <c r="Z236" s="126">
        <f t="shared" ca="1" si="25"/>
        <v>7.35</v>
      </c>
      <c r="AA236" s="126">
        <f t="shared" ca="1" si="26"/>
        <v>7.35</v>
      </c>
      <c r="AB236" s="111">
        <f ca="1">IF($W236&gt;22,100%,OFFSET('B5_FED-CA Tax Depr Rates'!$D$30,0,'B1-NBV NTV Detail'!$W236-1))</f>
        <v>1</v>
      </c>
      <c r="AC236" s="126">
        <f t="shared" ca="1" si="27"/>
        <v>7.35</v>
      </c>
    </row>
    <row r="237" spans="1:29">
      <c r="A237" s="20" t="s">
        <v>93</v>
      </c>
      <c r="B237" s="24" t="s">
        <v>94</v>
      </c>
      <c r="C237" s="24" t="s">
        <v>102</v>
      </c>
      <c r="D237" s="24" t="s">
        <v>89</v>
      </c>
      <c r="E237" s="24" t="s">
        <v>96</v>
      </c>
      <c r="F237" s="213">
        <v>1994</v>
      </c>
      <c r="G237" s="215">
        <v>1</v>
      </c>
      <c r="H237" s="215">
        <v>24.89</v>
      </c>
      <c r="I237" s="215">
        <v>10.51</v>
      </c>
      <c r="J237" s="216">
        <v>14.38</v>
      </c>
      <c r="K237" s="219"/>
      <c r="L237" s="206"/>
      <c r="R237" s="110">
        <f t="shared" si="22"/>
        <v>1994</v>
      </c>
      <c r="S237" s="122">
        <f t="shared" si="28"/>
        <v>24.89</v>
      </c>
      <c r="T237" s="111">
        <f>VLOOKUP(R237,'B4_VINTAGE-TAX'!$A$2:$C$100,3,FALSE)</f>
        <v>0</v>
      </c>
      <c r="U237" s="76">
        <v>1</v>
      </c>
      <c r="V237" s="126">
        <f t="shared" si="24"/>
        <v>0</v>
      </c>
      <c r="W237" s="118">
        <f t="shared" si="23"/>
        <v>25</v>
      </c>
      <c r="X237" s="76">
        <v>1</v>
      </c>
      <c r="Y237" s="111">
        <f ca="1">IF(W237&gt;15,100%,OFFSET('B5_FED-CA Tax Depr Rates'!$D$23,0,'B1-NBV NTV Detail'!W237-1))</f>
        <v>1</v>
      </c>
      <c r="Z237" s="126">
        <f t="shared" ca="1" si="25"/>
        <v>24.89</v>
      </c>
      <c r="AA237" s="126">
        <f t="shared" ca="1" si="26"/>
        <v>24.89</v>
      </c>
      <c r="AB237" s="111">
        <f ca="1">IF($W237&gt;22,100%,OFFSET('B5_FED-CA Tax Depr Rates'!$D$30,0,'B1-NBV NTV Detail'!$W237-1))</f>
        <v>1</v>
      </c>
      <c r="AC237" s="126">
        <f t="shared" ca="1" si="27"/>
        <v>24.89</v>
      </c>
    </row>
    <row r="238" spans="1:29">
      <c r="A238" s="20" t="s">
        <v>93</v>
      </c>
      <c r="B238" s="24" t="s">
        <v>94</v>
      </c>
      <c r="C238" s="24" t="s">
        <v>102</v>
      </c>
      <c r="D238" s="24" t="s">
        <v>89</v>
      </c>
      <c r="E238" s="24" t="s">
        <v>96</v>
      </c>
      <c r="F238" s="213">
        <v>1996</v>
      </c>
      <c r="G238" s="215" t="s">
        <v>322</v>
      </c>
      <c r="H238" s="215">
        <v>1.95</v>
      </c>
      <c r="I238" s="215">
        <v>0.76</v>
      </c>
      <c r="J238" s="216">
        <v>1.19</v>
      </c>
      <c r="K238" s="219"/>
      <c r="L238" s="206"/>
      <c r="R238" s="110">
        <f t="shared" si="22"/>
        <v>1996</v>
      </c>
      <c r="S238" s="122">
        <f t="shared" si="28"/>
        <v>1.95</v>
      </c>
      <c r="T238" s="111">
        <f>VLOOKUP(R238,'B4_VINTAGE-TAX'!$A$2:$C$100,3,FALSE)</f>
        <v>0</v>
      </c>
      <c r="U238" s="76">
        <v>1</v>
      </c>
      <c r="V238" s="126">
        <f t="shared" si="24"/>
        <v>0</v>
      </c>
      <c r="W238" s="118">
        <f t="shared" si="23"/>
        <v>23</v>
      </c>
      <c r="X238" s="76">
        <v>1</v>
      </c>
      <c r="Y238" s="111">
        <f ca="1">IF(W238&gt;15,100%,OFFSET('B5_FED-CA Tax Depr Rates'!$D$23,0,'B1-NBV NTV Detail'!W238-1))</f>
        <v>1</v>
      </c>
      <c r="Z238" s="126">
        <f t="shared" ca="1" si="25"/>
        <v>1.95</v>
      </c>
      <c r="AA238" s="126">
        <f t="shared" ca="1" si="26"/>
        <v>1.95</v>
      </c>
      <c r="AB238" s="111">
        <f ca="1">IF($W238&gt;22,100%,OFFSET('B5_FED-CA Tax Depr Rates'!$D$30,0,'B1-NBV NTV Detail'!$W238-1))</f>
        <v>1</v>
      </c>
      <c r="AC238" s="126">
        <f t="shared" ca="1" si="27"/>
        <v>1.95</v>
      </c>
    </row>
    <row r="239" spans="1:29">
      <c r="A239" s="20" t="s">
        <v>93</v>
      </c>
      <c r="B239" s="24" t="s">
        <v>94</v>
      </c>
      <c r="C239" s="24" t="s">
        <v>102</v>
      </c>
      <c r="D239" s="24" t="s">
        <v>89</v>
      </c>
      <c r="E239" s="24" t="s">
        <v>96</v>
      </c>
      <c r="F239" s="213">
        <v>1997</v>
      </c>
      <c r="G239" s="215">
        <v>2</v>
      </c>
      <c r="H239" s="215">
        <v>37.57</v>
      </c>
      <c r="I239" s="215">
        <v>14.12</v>
      </c>
      <c r="J239" s="216">
        <v>23.45</v>
      </c>
      <c r="K239" s="219"/>
      <c r="L239" s="206"/>
      <c r="R239" s="110">
        <f t="shared" si="22"/>
        <v>1997</v>
      </c>
      <c r="S239" s="122">
        <f t="shared" si="28"/>
        <v>37.57</v>
      </c>
      <c r="T239" s="111">
        <f>VLOOKUP(R239,'B4_VINTAGE-TAX'!$A$2:$C$100,3,FALSE)</f>
        <v>0</v>
      </c>
      <c r="U239" s="76">
        <v>1</v>
      </c>
      <c r="V239" s="126">
        <f t="shared" si="24"/>
        <v>0</v>
      </c>
      <c r="W239" s="118">
        <f t="shared" si="23"/>
        <v>22</v>
      </c>
      <c r="X239" s="76">
        <v>1</v>
      </c>
      <c r="Y239" s="111">
        <f ca="1">IF(W239&gt;15,100%,OFFSET('B5_FED-CA Tax Depr Rates'!$D$23,0,'B1-NBV NTV Detail'!W239-1))</f>
        <v>1</v>
      </c>
      <c r="Z239" s="126">
        <f t="shared" ca="1" si="25"/>
        <v>37.57</v>
      </c>
      <c r="AA239" s="126">
        <f t="shared" ca="1" si="26"/>
        <v>37.57</v>
      </c>
      <c r="AB239" s="111">
        <f ca="1">IF($W239&gt;22,100%,OFFSET('B5_FED-CA Tax Depr Rates'!$D$30,0,'B1-NBV NTV Detail'!$W239-1))</f>
        <v>0.99803296029203814</v>
      </c>
      <c r="AC239" s="126">
        <f t="shared" ca="1" si="27"/>
        <v>37.496098318171875</v>
      </c>
    </row>
    <row r="240" spans="1:29">
      <c r="A240" s="20" t="s">
        <v>93</v>
      </c>
      <c r="B240" s="24" t="s">
        <v>94</v>
      </c>
      <c r="C240" s="24" t="s">
        <v>102</v>
      </c>
      <c r="D240" s="24" t="s">
        <v>89</v>
      </c>
      <c r="E240" s="24" t="s">
        <v>96</v>
      </c>
      <c r="F240" s="213">
        <v>1998</v>
      </c>
      <c r="G240" s="215" t="s">
        <v>322</v>
      </c>
      <c r="H240" s="215">
        <v>0</v>
      </c>
      <c r="I240" s="215" t="s">
        <v>322</v>
      </c>
      <c r="J240" s="216" t="s">
        <v>322</v>
      </c>
      <c r="K240" s="219"/>
      <c r="L240" s="206"/>
      <c r="R240" s="110">
        <f t="shared" si="22"/>
        <v>1998</v>
      </c>
      <c r="S240" s="122">
        <f t="shared" si="28"/>
        <v>0</v>
      </c>
      <c r="T240" s="111">
        <f>VLOOKUP(R240,'B4_VINTAGE-TAX'!$A$2:$C$100,3,FALSE)</f>
        <v>0</v>
      </c>
      <c r="U240" s="76">
        <v>1</v>
      </c>
      <c r="V240" s="126">
        <f t="shared" si="24"/>
        <v>0</v>
      </c>
      <c r="W240" s="118">
        <f t="shared" si="23"/>
        <v>21</v>
      </c>
      <c r="X240" s="76">
        <v>1</v>
      </c>
      <c r="Y240" s="111">
        <f ca="1">IF(W240&gt;15,100%,OFFSET('B5_FED-CA Tax Depr Rates'!$D$23,0,'B1-NBV NTV Detail'!W240-1))</f>
        <v>1</v>
      </c>
      <c r="Z240" s="126">
        <f t="shared" ca="1" si="25"/>
        <v>0</v>
      </c>
      <c r="AA240" s="126">
        <f t="shared" ca="1" si="26"/>
        <v>0</v>
      </c>
      <c r="AB240" s="111">
        <f ca="1">IF($W240&gt;22,100%,OFFSET('B5_FED-CA Tax Depr Rates'!$D$30,0,'B1-NBV NTV Detail'!$W240-1))</f>
        <v>0.99213184116815234</v>
      </c>
      <c r="AC240" s="126">
        <f t="shared" ca="1" si="27"/>
        <v>0</v>
      </c>
    </row>
    <row r="241" spans="1:29">
      <c r="A241" s="20" t="s">
        <v>93</v>
      </c>
      <c r="B241" s="24" t="s">
        <v>94</v>
      </c>
      <c r="C241" s="24" t="s">
        <v>102</v>
      </c>
      <c r="D241" s="24" t="s">
        <v>89</v>
      </c>
      <c r="E241" s="24" t="s">
        <v>96</v>
      </c>
      <c r="F241" s="213">
        <v>1999</v>
      </c>
      <c r="G241" s="215" t="s">
        <v>322</v>
      </c>
      <c r="H241" s="215">
        <v>0</v>
      </c>
      <c r="I241" s="215" t="s">
        <v>322</v>
      </c>
      <c r="J241" s="216" t="s">
        <v>322</v>
      </c>
      <c r="K241" s="219"/>
      <c r="L241" s="206"/>
      <c r="R241" s="110">
        <f t="shared" si="22"/>
        <v>1999</v>
      </c>
      <c r="S241" s="122">
        <f t="shared" si="28"/>
        <v>0</v>
      </c>
      <c r="T241" s="111">
        <f>VLOOKUP(R241,'B4_VINTAGE-TAX'!$A$2:$C$100,3,FALSE)</f>
        <v>0</v>
      </c>
      <c r="U241" s="76">
        <v>1</v>
      </c>
      <c r="V241" s="126">
        <f t="shared" si="24"/>
        <v>0</v>
      </c>
      <c r="W241" s="118">
        <f t="shared" si="23"/>
        <v>20</v>
      </c>
      <c r="X241" s="76">
        <v>1</v>
      </c>
      <c r="Y241" s="111">
        <f ca="1">IF(W241&gt;15,100%,OFFSET('B5_FED-CA Tax Depr Rates'!$D$23,0,'B1-NBV NTV Detail'!W241-1))</f>
        <v>1</v>
      </c>
      <c r="Z241" s="126">
        <f t="shared" ca="1" si="25"/>
        <v>0</v>
      </c>
      <c r="AA241" s="126">
        <f t="shared" ca="1" si="26"/>
        <v>0</v>
      </c>
      <c r="AB241" s="111">
        <f ca="1">IF($W241&gt;22,100%,OFFSET('B5_FED-CA Tax Depr Rates'!$D$30,0,'B1-NBV NTV Detail'!$W241-1))</f>
        <v>0.98229487211555422</v>
      </c>
      <c r="AC241" s="126">
        <f t="shared" ca="1" si="27"/>
        <v>0</v>
      </c>
    </row>
    <row r="242" spans="1:29">
      <c r="A242" s="20" t="s">
        <v>93</v>
      </c>
      <c r="B242" s="24" t="s">
        <v>94</v>
      </c>
      <c r="C242" s="24" t="s">
        <v>102</v>
      </c>
      <c r="D242" s="24" t="s">
        <v>89</v>
      </c>
      <c r="E242" s="24" t="s">
        <v>96</v>
      </c>
      <c r="F242" s="213">
        <v>2000</v>
      </c>
      <c r="G242" s="215" t="s">
        <v>322</v>
      </c>
      <c r="H242" s="215">
        <v>4.18</v>
      </c>
      <c r="I242" s="215">
        <v>1.37</v>
      </c>
      <c r="J242" s="216">
        <v>2.81</v>
      </c>
      <c r="K242" s="219"/>
      <c r="L242" s="206"/>
      <c r="R242" s="110">
        <f t="shared" si="22"/>
        <v>2000</v>
      </c>
      <c r="S242" s="122">
        <f t="shared" si="28"/>
        <v>4.18</v>
      </c>
      <c r="T242" s="111">
        <f>VLOOKUP(R242,'B4_VINTAGE-TAX'!$A$2:$C$100,3,FALSE)</f>
        <v>0</v>
      </c>
      <c r="U242" s="76">
        <v>1</v>
      </c>
      <c r="V242" s="126">
        <f t="shared" si="24"/>
        <v>0</v>
      </c>
      <c r="W242" s="118">
        <f t="shared" si="23"/>
        <v>19</v>
      </c>
      <c r="X242" s="76">
        <v>1</v>
      </c>
      <c r="Y242" s="111">
        <f ca="1">IF(W242&gt;15,100%,OFFSET('B5_FED-CA Tax Depr Rates'!$D$23,0,'B1-NBV NTV Detail'!W242-1))</f>
        <v>1</v>
      </c>
      <c r="Z242" s="126">
        <f t="shared" ca="1" si="25"/>
        <v>4.18</v>
      </c>
      <c r="AA242" s="126">
        <f t="shared" ca="1" si="26"/>
        <v>4.18</v>
      </c>
      <c r="AB242" s="111">
        <f ca="1">IF($W242&gt;22,100%,OFFSET('B5_FED-CA Tax Depr Rates'!$D$30,0,'B1-NBV NTV Detail'!$W242-1))</f>
        <v>0.96852421709431857</v>
      </c>
      <c r="AC242" s="126">
        <f t="shared" ca="1" si="27"/>
        <v>4.0484312274542518</v>
      </c>
    </row>
    <row r="243" spans="1:29">
      <c r="A243" s="20" t="s">
        <v>93</v>
      </c>
      <c r="B243" s="24" t="s">
        <v>94</v>
      </c>
      <c r="C243" s="24" t="s">
        <v>102</v>
      </c>
      <c r="D243" s="24" t="s">
        <v>89</v>
      </c>
      <c r="E243" s="24" t="s">
        <v>96</v>
      </c>
      <c r="F243" s="213">
        <v>2001</v>
      </c>
      <c r="G243" s="215" t="s">
        <v>322</v>
      </c>
      <c r="H243" s="215">
        <v>0.94</v>
      </c>
      <c r="I243" s="215">
        <v>0.28999999999999998</v>
      </c>
      <c r="J243" s="216">
        <v>0.65</v>
      </c>
      <c r="K243" s="219"/>
      <c r="L243" s="206"/>
      <c r="R243" s="110">
        <f t="shared" si="22"/>
        <v>2001</v>
      </c>
      <c r="S243" s="122">
        <f t="shared" si="28"/>
        <v>0.94</v>
      </c>
      <c r="T243" s="111">
        <f>VLOOKUP(R243,'B4_VINTAGE-TAX'!$A$2:$C$100,3,FALSE)</f>
        <v>7.4999999999999997E-2</v>
      </c>
      <c r="U243" s="76">
        <v>1</v>
      </c>
      <c r="V243" s="126">
        <f t="shared" si="24"/>
        <v>7.0499999999999993E-2</v>
      </c>
      <c r="W243" s="118">
        <f t="shared" si="23"/>
        <v>18</v>
      </c>
      <c r="X243" s="76">
        <v>1</v>
      </c>
      <c r="Y243" s="111">
        <f ca="1">IF(W243&gt;15,100%,OFFSET('B5_FED-CA Tax Depr Rates'!$D$23,0,'B1-NBV NTV Detail'!W243-1))</f>
        <v>1</v>
      </c>
      <c r="Z243" s="126">
        <f t="shared" ca="1" si="25"/>
        <v>0.86949999999999994</v>
      </c>
      <c r="AA243" s="126">
        <f t="shared" ca="1" si="26"/>
        <v>0.94</v>
      </c>
      <c r="AB243" s="111">
        <f ca="1">IF($W243&gt;22,100%,OFFSET('B5_FED-CA Tax Depr Rates'!$D$30,0,'B1-NBV NTV Detail'!$W243-1))</f>
        <v>0.95081908920987279</v>
      </c>
      <c r="AC243" s="126">
        <f t="shared" ca="1" si="27"/>
        <v>0.89376994385728037</v>
      </c>
    </row>
    <row r="244" spans="1:29">
      <c r="A244" s="20" t="s">
        <v>93</v>
      </c>
      <c r="B244" s="24" t="s">
        <v>94</v>
      </c>
      <c r="C244" s="24" t="s">
        <v>102</v>
      </c>
      <c r="D244" s="24" t="s">
        <v>89</v>
      </c>
      <c r="E244" s="24" t="s">
        <v>96</v>
      </c>
      <c r="F244" s="213">
        <v>2002</v>
      </c>
      <c r="G244" s="215">
        <v>1</v>
      </c>
      <c r="H244" s="215">
        <v>14.48</v>
      </c>
      <c r="I244" s="215">
        <v>4.28</v>
      </c>
      <c r="J244" s="216">
        <v>10.199999999999999</v>
      </c>
      <c r="K244" s="219"/>
      <c r="L244" s="206"/>
      <c r="R244" s="110">
        <f t="shared" si="22"/>
        <v>2002</v>
      </c>
      <c r="S244" s="122">
        <f t="shared" si="28"/>
        <v>14.48</v>
      </c>
      <c r="T244" s="111">
        <f>VLOOKUP(R244,'B4_VINTAGE-TAX'!$A$2:$C$100,3,FALSE)</f>
        <v>0.3</v>
      </c>
      <c r="U244" s="76">
        <v>1</v>
      </c>
      <c r="V244" s="126">
        <f t="shared" si="24"/>
        <v>4.3440000000000003</v>
      </c>
      <c r="W244" s="118">
        <f t="shared" si="23"/>
        <v>17</v>
      </c>
      <c r="X244" s="76">
        <v>1</v>
      </c>
      <c r="Y244" s="111">
        <f ca="1">IF(W244&gt;15,100%,OFFSET('B5_FED-CA Tax Depr Rates'!$D$23,0,'B1-NBV NTV Detail'!W244-1))</f>
        <v>1</v>
      </c>
      <c r="Z244" s="126">
        <f t="shared" ca="1" si="25"/>
        <v>10.135999999999999</v>
      </c>
      <c r="AA244" s="126">
        <f t="shared" ca="1" si="26"/>
        <v>14.48</v>
      </c>
      <c r="AB244" s="111">
        <f ca="1">IF($W244&gt;22,100%,OFFSET('B5_FED-CA Tax Depr Rates'!$D$30,0,'B1-NBV NTV Detail'!$W244-1))</f>
        <v>0.92917495565937902</v>
      </c>
      <c r="AC244" s="126">
        <f t="shared" ca="1" si="27"/>
        <v>13.454453357947809</v>
      </c>
    </row>
    <row r="245" spans="1:29">
      <c r="A245" s="20" t="s">
        <v>93</v>
      </c>
      <c r="B245" s="24" t="s">
        <v>94</v>
      </c>
      <c r="C245" s="24" t="s">
        <v>102</v>
      </c>
      <c r="D245" s="24" t="s">
        <v>89</v>
      </c>
      <c r="E245" s="24" t="s">
        <v>96</v>
      </c>
      <c r="F245" s="213">
        <v>2003</v>
      </c>
      <c r="G245" s="215" t="s">
        <v>322</v>
      </c>
      <c r="H245" s="215">
        <v>1.75</v>
      </c>
      <c r="I245" s="215">
        <v>0.49</v>
      </c>
      <c r="J245" s="216">
        <v>1.26</v>
      </c>
      <c r="K245" s="219"/>
      <c r="L245" s="206"/>
      <c r="R245" s="110">
        <f t="shared" si="22"/>
        <v>2003</v>
      </c>
      <c r="S245" s="122">
        <f t="shared" si="28"/>
        <v>1.75</v>
      </c>
      <c r="T245" s="111">
        <f>VLOOKUP(R245,'B4_VINTAGE-TAX'!$A$2:$C$100,3,FALSE)</f>
        <v>0.3</v>
      </c>
      <c r="U245" s="76">
        <v>1</v>
      </c>
      <c r="V245" s="126">
        <f t="shared" si="24"/>
        <v>0.52500000000000002</v>
      </c>
      <c r="W245" s="118">
        <f t="shared" si="23"/>
        <v>16</v>
      </c>
      <c r="X245" s="76">
        <v>1</v>
      </c>
      <c r="Y245" s="111">
        <f ca="1">IF(W245&gt;15,100%,OFFSET('B5_FED-CA Tax Depr Rates'!$D$23,0,'B1-NBV NTV Detail'!W245-1))</f>
        <v>1</v>
      </c>
      <c r="Z245" s="126">
        <f t="shared" ca="1" si="25"/>
        <v>1.2250000000000001</v>
      </c>
      <c r="AA245" s="126">
        <f t="shared" ca="1" si="26"/>
        <v>1.75</v>
      </c>
      <c r="AB245" s="111">
        <f ca="1">IF($W245&gt;22,100%,OFFSET('B5_FED-CA Tax Depr Rates'!$D$30,0,'B1-NBV NTV Detail'!$W245-1))</f>
        <v>0.90360004853597253</v>
      </c>
      <c r="AC245" s="126">
        <f t="shared" ca="1" si="27"/>
        <v>1.5813000849379519</v>
      </c>
    </row>
    <row r="246" spans="1:29">
      <c r="A246" s="20" t="s">
        <v>93</v>
      </c>
      <c r="B246" s="24" t="s">
        <v>94</v>
      </c>
      <c r="C246" s="24" t="s">
        <v>102</v>
      </c>
      <c r="D246" s="24" t="s">
        <v>89</v>
      </c>
      <c r="E246" s="24" t="s">
        <v>96</v>
      </c>
      <c r="F246" s="213">
        <v>2004</v>
      </c>
      <c r="G246" s="215" t="s">
        <v>322</v>
      </c>
      <c r="H246" s="215">
        <v>0.04</v>
      </c>
      <c r="I246" s="215">
        <v>0.01</v>
      </c>
      <c r="J246" s="216">
        <v>0.03</v>
      </c>
      <c r="K246" s="219"/>
      <c r="L246" s="206"/>
      <c r="R246" s="110">
        <f t="shared" si="22"/>
        <v>2004</v>
      </c>
      <c r="S246" s="122">
        <f t="shared" si="28"/>
        <v>0.04</v>
      </c>
      <c r="T246" s="111">
        <f>VLOOKUP(R246,'B4_VINTAGE-TAX'!$A$2:$C$100,3,FALSE)</f>
        <v>0.5</v>
      </c>
      <c r="U246" s="76">
        <v>1</v>
      </c>
      <c r="V246" s="126">
        <f t="shared" si="24"/>
        <v>0.02</v>
      </c>
      <c r="W246" s="118">
        <f t="shared" si="23"/>
        <v>15</v>
      </c>
      <c r="X246" s="76">
        <v>1</v>
      </c>
      <c r="Y246" s="111">
        <f ca="1">IF(W246&gt;15,100%,OFFSET('B5_FED-CA Tax Depr Rates'!$D$23,0,'B1-NBV NTV Detail'!W246-1))</f>
        <v>0.97050000000000025</v>
      </c>
      <c r="Z246" s="126">
        <f t="shared" ca="1" si="25"/>
        <v>1.9410000000000007E-2</v>
      </c>
      <c r="AA246" s="126">
        <f t="shared" ca="1" si="26"/>
        <v>3.9410000000000008E-2</v>
      </c>
      <c r="AB246" s="111">
        <f ca="1">IF($W246&gt;22,100%,OFFSET('B5_FED-CA Tax Depr Rates'!$D$30,0,'B1-NBV NTV Detail'!$W246-1))</f>
        <v>0.87408574782650539</v>
      </c>
      <c r="AC246" s="126">
        <f t="shared" ca="1" si="27"/>
        <v>3.4963429913060215E-2</v>
      </c>
    </row>
    <row r="247" spans="1:29">
      <c r="A247" s="20" t="s">
        <v>93</v>
      </c>
      <c r="B247" s="24" t="s">
        <v>94</v>
      </c>
      <c r="C247" s="24" t="s">
        <v>102</v>
      </c>
      <c r="D247" s="24" t="s">
        <v>89</v>
      </c>
      <c r="E247" s="24" t="s">
        <v>96</v>
      </c>
      <c r="F247" s="213">
        <v>2006</v>
      </c>
      <c r="G247" s="215">
        <v>4</v>
      </c>
      <c r="H247" s="215">
        <v>61.93</v>
      </c>
      <c r="I247" s="215">
        <v>14.17</v>
      </c>
      <c r="J247" s="216">
        <v>47.76</v>
      </c>
      <c r="K247" s="219"/>
      <c r="L247" s="206"/>
      <c r="R247" s="110">
        <f t="shared" si="22"/>
        <v>2006</v>
      </c>
      <c r="S247" s="122">
        <f t="shared" si="28"/>
        <v>61.93</v>
      </c>
      <c r="T247" s="111">
        <f>VLOOKUP(R247,'B4_VINTAGE-TAX'!$A$2:$C$100,3,FALSE)</f>
        <v>0</v>
      </c>
      <c r="U247" s="76">
        <v>1</v>
      </c>
      <c r="V247" s="126">
        <f t="shared" si="24"/>
        <v>0</v>
      </c>
      <c r="W247" s="118">
        <f t="shared" si="23"/>
        <v>13</v>
      </c>
      <c r="X247" s="76">
        <v>1</v>
      </c>
      <c r="Y247" s="111">
        <f ca="1">IF(W247&gt;15,100%,OFFSET('B5_FED-CA Tax Depr Rates'!$D$23,0,'B1-NBV NTV Detail'!W247-1))</f>
        <v>0.85240000000000016</v>
      </c>
      <c r="Z247" s="126">
        <f t="shared" ca="1" si="25"/>
        <v>52.789132000000009</v>
      </c>
      <c r="AA247" s="126">
        <f t="shared" ca="1" si="26"/>
        <v>52.789132000000009</v>
      </c>
      <c r="AB247" s="111">
        <f ca="1">IF($W247&gt;22,100%,OFFSET('B5_FED-CA Tax Depr Rates'!$D$30,0,'B1-NBV NTV Detail'!$W247-1))</f>
        <v>0.80325314005651005</v>
      </c>
      <c r="AC247" s="126">
        <f t="shared" ca="1" si="27"/>
        <v>49.74546696369967</v>
      </c>
    </row>
    <row r="248" spans="1:29">
      <c r="A248" s="20" t="s">
        <v>93</v>
      </c>
      <c r="B248" s="24" t="s">
        <v>94</v>
      </c>
      <c r="C248" s="24" t="s">
        <v>102</v>
      </c>
      <c r="D248" s="24" t="s">
        <v>89</v>
      </c>
      <c r="E248" s="24" t="s">
        <v>96</v>
      </c>
      <c r="F248" s="213">
        <v>2007</v>
      </c>
      <c r="G248" s="215" t="s">
        <v>322</v>
      </c>
      <c r="H248" s="215">
        <v>3.93</v>
      </c>
      <c r="I248" s="215">
        <v>0.83</v>
      </c>
      <c r="J248" s="216">
        <v>3.1</v>
      </c>
      <c r="K248" s="219"/>
      <c r="L248" s="206"/>
      <c r="R248" s="110">
        <f t="shared" si="22"/>
        <v>2007</v>
      </c>
      <c r="S248" s="122">
        <f t="shared" si="28"/>
        <v>3.93</v>
      </c>
      <c r="T248" s="111">
        <f>VLOOKUP(R248,'B4_VINTAGE-TAX'!$A$2:$C$100,3,FALSE)</f>
        <v>0</v>
      </c>
      <c r="U248" s="76">
        <v>1</v>
      </c>
      <c r="V248" s="126">
        <f t="shared" si="24"/>
        <v>0</v>
      </c>
      <c r="W248" s="118">
        <f t="shared" si="23"/>
        <v>12</v>
      </c>
      <c r="X248" s="76">
        <v>1</v>
      </c>
      <c r="Y248" s="111">
        <f ca="1">IF(W248&gt;15,100%,OFFSET('B5_FED-CA Tax Depr Rates'!$D$23,0,'B1-NBV NTV Detail'!W248-1))</f>
        <v>0.79330000000000012</v>
      </c>
      <c r="Z248" s="126">
        <f t="shared" ca="1" si="25"/>
        <v>3.1176690000000007</v>
      </c>
      <c r="AA248" s="126">
        <f t="shared" ca="1" si="26"/>
        <v>3.1176690000000007</v>
      </c>
      <c r="AB248" s="111">
        <f ca="1">IF($W248&gt;22,100%,OFFSET('B5_FED-CA Tax Depr Rates'!$D$30,0,'B1-NBV NTV Detail'!$W248-1))</f>
        <v>0.76192296715453778</v>
      </c>
      <c r="AC248" s="126">
        <f t="shared" ca="1" si="27"/>
        <v>2.9943572609173335</v>
      </c>
    </row>
    <row r="249" spans="1:29">
      <c r="A249" s="20" t="s">
        <v>93</v>
      </c>
      <c r="B249" s="24" t="s">
        <v>94</v>
      </c>
      <c r="C249" s="24" t="s">
        <v>102</v>
      </c>
      <c r="D249" s="24" t="s">
        <v>89</v>
      </c>
      <c r="E249" s="24" t="s">
        <v>96</v>
      </c>
      <c r="F249" s="213">
        <v>2008</v>
      </c>
      <c r="G249" s="215" t="s">
        <v>322</v>
      </c>
      <c r="H249" s="215">
        <v>6.88</v>
      </c>
      <c r="I249" s="215">
        <v>1.34</v>
      </c>
      <c r="J249" s="216">
        <v>5.54</v>
      </c>
      <c r="K249" s="219"/>
      <c r="L249" s="206"/>
      <c r="R249" s="110">
        <f t="shared" si="22"/>
        <v>2008</v>
      </c>
      <c r="S249" s="122">
        <f t="shared" si="28"/>
        <v>6.88</v>
      </c>
      <c r="T249" s="111">
        <f>VLOOKUP(R249,'B4_VINTAGE-TAX'!$A$2:$C$100,3,FALSE)</f>
        <v>0.5</v>
      </c>
      <c r="U249" s="76">
        <v>1</v>
      </c>
      <c r="V249" s="126">
        <f t="shared" si="24"/>
        <v>3.44</v>
      </c>
      <c r="W249" s="118">
        <f t="shared" si="23"/>
        <v>11</v>
      </c>
      <c r="X249" s="76">
        <v>1</v>
      </c>
      <c r="Y249" s="111">
        <f ca="1">IF(W249&gt;15,100%,OFFSET('B5_FED-CA Tax Depr Rates'!$D$23,0,'B1-NBV NTV Detail'!W249-1))</f>
        <v>0.73430000000000006</v>
      </c>
      <c r="Z249" s="126">
        <f t="shared" ca="1" si="25"/>
        <v>2.525992</v>
      </c>
      <c r="AA249" s="126">
        <f t="shared" ca="1" si="26"/>
        <v>5.965992</v>
      </c>
      <c r="AB249" s="111">
        <f ca="1">IF($W249&gt;22,100%,OFFSET('B5_FED-CA Tax Depr Rates'!$D$30,0,'B1-NBV NTV Detail'!$W249-1))</f>
        <v>0.71667614798826351</v>
      </c>
      <c r="AC249" s="126">
        <f t="shared" ca="1" si="27"/>
        <v>4.9307318981592525</v>
      </c>
    </row>
    <row r="250" spans="1:29">
      <c r="A250" s="20" t="s">
        <v>93</v>
      </c>
      <c r="B250" s="24" t="s">
        <v>94</v>
      </c>
      <c r="C250" s="24" t="s">
        <v>102</v>
      </c>
      <c r="D250" s="24" t="s">
        <v>89</v>
      </c>
      <c r="E250" s="24" t="s">
        <v>96</v>
      </c>
      <c r="F250" s="213">
        <v>2009</v>
      </c>
      <c r="G250" s="215">
        <v>11</v>
      </c>
      <c r="H250" s="215">
        <v>13</v>
      </c>
      <c r="I250" s="215">
        <v>2.2999999999999998</v>
      </c>
      <c r="J250" s="216">
        <v>10.7</v>
      </c>
      <c r="K250" s="219"/>
      <c r="L250" s="206"/>
      <c r="R250" s="110">
        <f t="shared" si="22"/>
        <v>2009</v>
      </c>
      <c r="S250" s="122">
        <f t="shared" si="28"/>
        <v>13</v>
      </c>
      <c r="T250" s="111">
        <f>VLOOKUP(R250,'B4_VINTAGE-TAX'!$A$2:$C$100,3,FALSE)</f>
        <v>0.5</v>
      </c>
      <c r="U250" s="76">
        <v>1</v>
      </c>
      <c r="V250" s="126">
        <f t="shared" si="24"/>
        <v>6.5</v>
      </c>
      <c r="W250" s="118">
        <f t="shared" si="23"/>
        <v>10</v>
      </c>
      <c r="X250" s="76">
        <v>1</v>
      </c>
      <c r="Y250" s="111">
        <f ca="1">IF(W250&gt;15,100%,OFFSET('B5_FED-CA Tax Depr Rates'!$D$23,0,'B1-NBV NTV Detail'!W250-1))</f>
        <v>0.67520000000000002</v>
      </c>
      <c r="Z250" s="126">
        <f t="shared" ca="1" si="25"/>
        <v>4.3887999999999998</v>
      </c>
      <c r="AA250" s="126">
        <f t="shared" ca="1" si="26"/>
        <v>10.8888</v>
      </c>
      <c r="AB250" s="111">
        <f ca="1">IF($W250&gt;22,100%,OFFSET('B5_FED-CA Tax Depr Rates'!$D$30,0,'B1-NBV NTV Detail'!$W250-1))</f>
        <v>0.66749929349637782</v>
      </c>
      <c r="AC250" s="126">
        <f t="shared" ca="1" si="27"/>
        <v>8.6774908154529111</v>
      </c>
    </row>
    <row r="251" spans="1:29">
      <c r="A251" s="20" t="s">
        <v>93</v>
      </c>
      <c r="B251" s="24" t="s">
        <v>94</v>
      </c>
      <c r="C251" s="24" t="s">
        <v>102</v>
      </c>
      <c r="D251" s="24" t="s">
        <v>89</v>
      </c>
      <c r="E251" s="24" t="s">
        <v>96</v>
      </c>
      <c r="F251" s="213">
        <v>2010</v>
      </c>
      <c r="G251" s="215" t="s">
        <v>322</v>
      </c>
      <c r="H251" s="215">
        <v>0</v>
      </c>
      <c r="I251" s="215" t="s">
        <v>322</v>
      </c>
      <c r="J251" s="216" t="s">
        <v>322</v>
      </c>
      <c r="K251" s="219"/>
      <c r="L251" s="206"/>
      <c r="R251" s="110">
        <f t="shared" si="22"/>
        <v>2010</v>
      </c>
      <c r="S251" s="122">
        <f t="shared" si="28"/>
        <v>0</v>
      </c>
      <c r="T251" s="111">
        <f>VLOOKUP(R251,'B4_VINTAGE-TAX'!$A$2:$C$100,3,FALSE)</f>
        <v>0.5</v>
      </c>
      <c r="U251" s="76">
        <v>1</v>
      </c>
      <c r="V251" s="126">
        <f t="shared" si="24"/>
        <v>0</v>
      </c>
      <c r="W251" s="118">
        <f t="shared" si="23"/>
        <v>9</v>
      </c>
      <c r="X251" s="76">
        <v>1</v>
      </c>
      <c r="Y251" s="111">
        <f ca="1">IF(W251&gt;15,100%,OFFSET('B5_FED-CA Tax Depr Rates'!$D$23,0,'B1-NBV NTV Detail'!W251-1))</f>
        <v>0.61620000000000008</v>
      </c>
      <c r="Z251" s="126">
        <f t="shared" ca="1" si="25"/>
        <v>0</v>
      </c>
      <c r="AA251" s="126">
        <f t="shared" ca="1" si="26"/>
        <v>0</v>
      </c>
      <c r="AB251" s="111">
        <f ca="1">IF($W251&gt;22,100%,OFFSET('B5_FED-CA Tax Depr Rates'!$D$30,0,'B1-NBV NTV Detail'!$W251-1))</f>
        <v>0.61435779807049151</v>
      </c>
      <c r="AC251" s="126">
        <f t="shared" ca="1" si="27"/>
        <v>0</v>
      </c>
    </row>
    <row r="252" spans="1:29">
      <c r="A252" s="20" t="s">
        <v>93</v>
      </c>
      <c r="B252" s="24" t="s">
        <v>94</v>
      </c>
      <c r="C252" s="24" t="s">
        <v>102</v>
      </c>
      <c r="D252" s="24" t="s">
        <v>89</v>
      </c>
      <c r="E252" s="24" t="s">
        <v>96</v>
      </c>
      <c r="F252" s="213">
        <v>2011</v>
      </c>
      <c r="G252" s="215" t="s">
        <v>322</v>
      </c>
      <c r="H252" s="215">
        <v>278.95</v>
      </c>
      <c r="I252" s="215">
        <v>54.21</v>
      </c>
      <c r="J252" s="216">
        <v>224.74</v>
      </c>
      <c r="K252" s="219"/>
      <c r="L252" s="206"/>
      <c r="R252" s="110">
        <f t="shared" si="22"/>
        <v>2011</v>
      </c>
      <c r="S252" s="122">
        <f t="shared" si="28"/>
        <v>278.95</v>
      </c>
      <c r="T252" s="111">
        <f>VLOOKUP(R252,'B4_VINTAGE-TAX'!$A$2:$C$100,3,FALSE)</f>
        <v>1</v>
      </c>
      <c r="U252" s="76">
        <v>1</v>
      </c>
      <c r="V252" s="126">
        <f t="shared" si="24"/>
        <v>278.95</v>
      </c>
      <c r="W252" s="118">
        <f t="shared" si="23"/>
        <v>8</v>
      </c>
      <c r="X252" s="76">
        <v>1</v>
      </c>
      <c r="Y252" s="111">
        <f ca="1">IF(W252&gt;15,100%,OFFSET('B5_FED-CA Tax Depr Rates'!$D$23,0,'B1-NBV NTV Detail'!W252-1))</f>
        <v>0.55710000000000004</v>
      </c>
      <c r="Z252" s="126">
        <f t="shared" ca="1" si="25"/>
        <v>0</v>
      </c>
      <c r="AA252" s="126">
        <f t="shared" ca="1" si="26"/>
        <v>278.95</v>
      </c>
      <c r="AB252" s="111">
        <f ca="1">IF($W252&gt;22,100%,OFFSET('B5_FED-CA Tax Depr Rates'!$D$30,0,'B1-NBV NTV Detail'!$W252-1))</f>
        <v>0.55729284590803763</v>
      </c>
      <c r="AC252" s="126">
        <f t="shared" ca="1" si="27"/>
        <v>155.45683936604709</v>
      </c>
    </row>
    <row r="253" spans="1:29">
      <c r="A253" s="20" t="s">
        <v>93</v>
      </c>
      <c r="B253" s="24" t="s">
        <v>94</v>
      </c>
      <c r="C253" s="24" t="s">
        <v>102</v>
      </c>
      <c r="D253" s="24" t="s">
        <v>99</v>
      </c>
      <c r="E253" s="24" t="s">
        <v>96</v>
      </c>
      <c r="F253" s="213">
        <v>1949</v>
      </c>
      <c r="G253" s="215">
        <v>2</v>
      </c>
      <c r="H253" s="215">
        <v>34.25</v>
      </c>
      <c r="I253" s="215">
        <v>34.01</v>
      </c>
      <c r="J253" s="216">
        <v>0.24</v>
      </c>
      <c r="K253" s="219"/>
      <c r="L253" s="206"/>
      <c r="R253" s="110">
        <f t="shared" si="22"/>
        <v>1949</v>
      </c>
      <c r="S253" s="122">
        <f t="shared" si="28"/>
        <v>34.25</v>
      </c>
      <c r="T253" s="111">
        <f>VLOOKUP(R253,'B4_VINTAGE-TAX'!$A$2:$C$100,3,FALSE)</f>
        <v>0</v>
      </c>
      <c r="U253" s="76">
        <v>1</v>
      </c>
      <c r="V253" s="126">
        <f t="shared" si="24"/>
        <v>0</v>
      </c>
      <c r="W253" s="118">
        <f t="shared" si="23"/>
        <v>70</v>
      </c>
      <c r="X253" s="76">
        <v>1</v>
      </c>
      <c r="Y253" s="111">
        <f ca="1">IF(W253&gt;15,100%,OFFSET('B5_FED-CA Tax Depr Rates'!$D$23,0,'B1-NBV NTV Detail'!W253-1))</f>
        <v>1</v>
      </c>
      <c r="Z253" s="126">
        <f t="shared" ca="1" si="25"/>
        <v>34.25</v>
      </c>
      <c r="AA253" s="126">
        <f t="shared" ca="1" si="26"/>
        <v>34.25</v>
      </c>
      <c r="AB253" s="111">
        <f ca="1">IF($W253&gt;22,100%,OFFSET('B5_FED-CA Tax Depr Rates'!$D$30,0,'B1-NBV NTV Detail'!$W253-1))</f>
        <v>1</v>
      </c>
      <c r="AC253" s="126">
        <f t="shared" ca="1" si="27"/>
        <v>34.25</v>
      </c>
    </row>
    <row r="254" spans="1:29">
      <c r="A254" s="20" t="s">
        <v>93</v>
      </c>
      <c r="B254" s="24" t="s">
        <v>94</v>
      </c>
      <c r="C254" s="24" t="s">
        <v>102</v>
      </c>
      <c r="D254" s="24" t="s">
        <v>99</v>
      </c>
      <c r="E254" s="24" t="s">
        <v>96</v>
      </c>
      <c r="F254" s="213">
        <v>1950</v>
      </c>
      <c r="G254" s="215">
        <v>14</v>
      </c>
      <c r="H254" s="215">
        <v>216.08</v>
      </c>
      <c r="I254" s="215">
        <v>212.46</v>
      </c>
      <c r="J254" s="216">
        <v>3.62</v>
      </c>
      <c r="K254" s="219"/>
      <c r="L254" s="206"/>
      <c r="R254" s="110">
        <f t="shared" si="22"/>
        <v>1950</v>
      </c>
      <c r="S254" s="122">
        <f t="shared" si="28"/>
        <v>216.08</v>
      </c>
      <c r="T254" s="111">
        <f>VLOOKUP(R254,'B4_VINTAGE-TAX'!$A$2:$C$100,3,FALSE)</f>
        <v>0</v>
      </c>
      <c r="U254" s="76">
        <v>1</v>
      </c>
      <c r="V254" s="126">
        <f t="shared" si="24"/>
        <v>0</v>
      </c>
      <c r="W254" s="118">
        <f t="shared" si="23"/>
        <v>69</v>
      </c>
      <c r="X254" s="76">
        <v>1</v>
      </c>
      <c r="Y254" s="111">
        <f ca="1">IF(W254&gt;15,100%,OFFSET('B5_FED-CA Tax Depr Rates'!$D$23,0,'B1-NBV NTV Detail'!W254-1))</f>
        <v>1</v>
      </c>
      <c r="Z254" s="126">
        <f t="shared" ca="1" si="25"/>
        <v>216.08</v>
      </c>
      <c r="AA254" s="126">
        <f t="shared" ca="1" si="26"/>
        <v>216.08</v>
      </c>
      <c r="AB254" s="111">
        <f ca="1">IF($W254&gt;22,100%,OFFSET('B5_FED-CA Tax Depr Rates'!$D$30,0,'B1-NBV NTV Detail'!$W254-1))</f>
        <v>1</v>
      </c>
      <c r="AC254" s="126">
        <f t="shared" ca="1" si="27"/>
        <v>216.08</v>
      </c>
    </row>
    <row r="255" spans="1:29">
      <c r="A255" s="20" t="s">
        <v>93</v>
      </c>
      <c r="B255" s="24" t="s">
        <v>94</v>
      </c>
      <c r="C255" s="24" t="s">
        <v>102</v>
      </c>
      <c r="D255" s="24" t="s">
        <v>99</v>
      </c>
      <c r="E255" s="24" t="s">
        <v>96</v>
      </c>
      <c r="F255" s="213">
        <v>1951</v>
      </c>
      <c r="G255" s="215" t="s">
        <v>322</v>
      </c>
      <c r="H255" s="215">
        <v>2.52</v>
      </c>
      <c r="I255" s="215">
        <v>2.4500000000000002</v>
      </c>
      <c r="J255" s="216">
        <v>7.0000000000000007E-2</v>
      </c>
      <c r="K255" s="219"/>
      <c r="L255" s="206"/>
      <c r="R255" s="110">
        <f t="shared" si="22"/>
        <v>1951</v>
      </c>
      <c r="S255" s="122">
        <f t="shared" si="28"/>
        <v>2.52</v>
      </c>
      <c r="T255" s="111">
        <f>VLOOKUP(R255,'B4_VINTAGE-TAX'!$A$2:$C$100,3,FALSE)</f>
        <v>0</v>
      </c>
      <c r="U255" s="76">
        <v>1</v>
      </c>
      <c r="V255" s="126">
        <f t="shared" si="24"/>
        <v>0</v>
      </c>
      <c r="W255" s="118">
        <f t="shared" si="23"/>
        <v>68</v>
      </c>
      <c r="X255" s="76">
        <v>1</v>
      </c>
      <c r="Y255" s="111">
        <f ca="1">IF(W255&gt;15,100%,OFFSET('B5_FED-CA Tax Depr Rates'!$D$23,0,'B1-NBV NTV Detail'!W255-1))</f>
        <v>1</v>
      </c>
      <c r="Z255" s="126">
        <f t="shared" ca="1" si="25"/>
        <v>2.52</v>
      </c>
      <c r="AA255" s="126">
        <f t="shared" ca="1" si="26"/>
        <v>2.52</v>
      </c>
      <c r="AB255" s="111">
        <f ca="1">IF($W255&gt;22,100%,OFFSET('B5_FED-CA Tax Depr Rates'!$D$30,0,'B1-NBV NTV Detail'!$W255-1))</f>
        <v>1</v>
      </c>
      <c r="AC255" s="126">
        <f t="shared" ca="1" si="27"/>
        <v>2.52</v>
      </c>
    </row>
    <row r="256" spans="1:29">
      <c r="A256" s="20" t="s">
        <v>93</v>
      </c>
      <c r="B256" s="24" t="s">
        <v>94</v>
      </c>
      <c r="C256" s="24" t="s">
        <v>102</v>
      </c>
      <c r="D256" s="24" t="s">
        <v>99</v>
      </c>
      <c r="E256" s="24" t="s">
        <v>96</v>
      </c>
      <c r="F256" s="213">
        <v>1952</v>
      </c>
      <c r="G256" s="215" t="s">
        <v>322</v>
      </c>
      <c r="H256" s="215">
        <v>0.86</v>
      </c>
      <c r="I256" s="215">
        <v>0.83</v>
      </c>
      <c r="J256" s="216">
        <v>0.03</v>
      </c>
      <c r="K256" s="219"/>
      <c r="L256" s="206"/>
      <c r="R256" s="110">
        <f t="shared" si="22"/>
        <v>1952</v>
      </c>
      <c r="S256" s="122">
        <f t="shared" si="28"/>
        <v>0.86</v>
      </c>
      <c r="T256" s="111">
        <f>VLOOKUP(R256,'B4_VINTAGE-TAX'!$A$2:$C$100,3,FALSE)</f>
        <v>0</v>
      </c>
      <c r="U256" s="76">
        <v>1</v>
      </c>
      <c r="V256" s="126">
        <f t="shared" si="24"/>
        <v>0</v>
      </c>
      <c r="W256" s="118">
        <f t="shared" si="23"/>
        <v>67</v>
      </c>
      <c r="X256" s="76">
        <v>1</v>
      </c>
      <c r="Y256" s="111">
        <f ca="1">IF(W256&gt;15,100%,OFFSET('B5_FED-CA Tax Depr Rates'!$D$23,0,'B1-NBV NTV Detail'!W256-1))</f>
        <v>1</v>
      </c>
      <c r="Z256" s="126">
        <f t="shared" ca="1" si="25"/>
        <v>0.86</v>
      </c>
      <c r="AA256" s="126">
        <f t="shared" ca="1" si="26"/>
        <v>0.86</v>
      </c>
      <c r="AB256" s="111">
        <f ca="1">IF($W256&gt;22,100%,OFFSET('B5_FED-CA Tax Depr Rates'!$D$30,0,'B1-NBV NTV Detail'!$W256-1))</f>
        <v>1</v>
      </c>
      <c r="AC256" s="126">
        <f t="shared" ca="1" si="27"/>
        <v>0.86</v>
      </c>
    </row>
    <row r="257" spans="1:29">
      <c r="A257" s="20" t="s">
        <v>93</v>
      </c>
      <c r="B257" s="24" t="s">
        <v>94</v>
      </c>
      <c r="C257" s="24" t="s">
        <v>102</v>
      </c>
      <c r="D257" s="24" t="s">
        <v>99</v>
      </c>
      <c r="E257" s="24" t="s">
        <v>96</v>
      </c>
      <c r="F257" s="213">
        <v>1953</v>
      </c>
      <c r="G257" s="215">
        <v>5</v>
      </c>
      <c r="H257" s="215">
        <v>76.86</v>
      </c>
      <c r="I257" s="215">
        <v>73.28</v>
      </c>
      <c r="J257" s="216">
        <v>3.58</v>
      </c>
      <c r="K257" s="219"/>
      <c r="L257" s="206"/>
      <c r="R257" s="110">
        <f t="shared" si="22"/>
        <v>1953</v>
      </c>
      <c r="S257" s="122">
        <f t="shared" si="28"/>
        <v>76.86</v>
      </c>
      <c r="T257" s="111">
        <f>VLOOKUP(R257,'B4_VINTAGE-TAX'!$A$2:$C$100,3,FALSE)</f>
        <v>0</v>
      </c>
      <c r="U257" s="76">
        <v>1</v>
      </c>
      <c r="V257" s="126">
        <f t="shared" si="24"/>
        <v>0</v>
      </c>
      <c r="W257" s="118">
        <f t="shared" si="23"/>
        <v>66</v>
      </c>
      <c r="X257" s="76">
        <v>1</v>
      </c>
      <c r="Y257" s="111">
        <f ca="1">IF(W257&gt;15,100%,OFFSET('B5_FED-CA Tax Depr Rates'!$D$23,0,'B1-NBV NTV Detail'!W257-1))</f>
        <v>1</v>
      </c>
      <c r="Z257" s="126">
        <f t="shared" ca="1" si="25"/>
        <v>76.86</v>
      </c>
      <c r="AA257" s="126">
        <f t="shared" ca="1" si="26"/>
        <v>76.86</v>
      </c>
      <c r="AB257" s="111">
        <f ca="1">IF($W257&gt;22,100%,OFFSET('B5_FED-CA Tax Depr Rates'!$D$30,0,'B1-NBV NTV Detail'!$W257-1))</f>
        <v>1</v>
      </c>
      <c r="AC257" s="126">
        <f t="shared" ca="1" si="27"/>
        <v>76.86</v>
      </c>
    </row>
    <row r="258" spans="1:29">
      <c r="A258" s="20" t="s">
        <v>93</v>
      </c>
      <c r="B258" s="24" t="s">
        <v>94</v>
      </c>
      <c r="C258" s="24" t="s">
        <v>102</v>
      </c>
      <c r="D258" s="24" t="s">
        <v>99</v>
      </c>
      <c r="E258" s="24" t="s">
        <v>96</v>
      </c>
      <c r="F258" s="213">
        <v>1954</v>
      </c>
      <c r="G258" s="215">
        <v>5</v>
      </c>
      <c r="H258" s="215">
        <v>75.22</v>
      </c>
      <c r="I258" s="215">
        <v>70.95</v>
      </c>
      <c r="J258" s="216">
        <v>4.2699999999999996</v>
      </c>
      <c r="K258" s="219"/>
      <c r="L258" s="206"/>
      <c r="R258" s="110">
        <f t="shared" si="22"/>
        <v>1954</v>
      </c>
      <c r="S258" s="122">
        <f t="shared" si="28"/>
        <v>75.22</v>
      </c>
      <c r="T258" s="111">
        <f>VLOOKUP(R258,'B4_VINTAGE-TAX'!$A$2:$C$100,3,FALSE)</f>
        <v>0</v>
      </c>
      <c r="U258" s="76">
        <v>1</v>
      </c>
      <c r="V258" s="126">
        <f t="shared" si="24"/>
        <v>0</v>
      </c>
      <c r="W258" s="118">
        <f t="shared" si="23"/>
        <v>65</v>
      </c>
      <c r="X258" s="76">
        <v>1</v>
      </c>
      <c r="Y258" s="111">
        <f ca="1">IF(W258&gt;15,100%,OFFSET('B5_FED-CA Tax Depr Rates'!$D$23,0,'B1-NBV NTV Detail'!W258-1))</f>
        <v>1</v>
      </c>
      <c r="Z258" s="126">
        <f t="shared" ca="1" si="25"/>
        <v>75.22</v>
      </c>
      <c r="AA258" s="126">
        <f t="shared" ca="1" si="26"/>
        <v>75.22</v>
      </c>
      <c r="AB258" s="111">
        <f ca="1">IF($W258&gt;22,100%,OFFSET('B5_FED-CA Tax Depr Rates'!$D$30,0,'B1-NBV NTV Detail'!$W258-1))</f>
        <v>1</v>
      </c>
      <c r="AC258" s="126">
        <f t="shared" ca="1" si="27"/>
        <v>75.22</v>
      </c>
    </row>
    <row r="259" spans="1:29">
      <c r="A259" s="20" t="s">
        <v>93</v>
      </c>
      <c r="B259" s="24" t="s">
        <v>94</v>
      </c>
      <c r="C259" s="24" t="s">
        <v>102</v>
      </c>
      <c r="D259" s="24" t="s">
        <v>99</v>
      </c>
      <c r="E259" s="24" t="s">
        <v>96</v>
      </c>
      <c r="F259" s="213">
        <v>1956</v>
      </c>
      <c r="G259" s="215">
        <v>1</v>
      </c>
      <c r="H259" s="215">
        <v>26.29</v>
      </c>
      <c r="I259" s="215">
        <v>24.24</v>
      </c>
      <c r="J259" s="216">
        <v>2.0499999999999998</v>
      </c>
      <c r="K259" s="219"/>
      <c r="L259" s="206"/>
      <c r="R259" s="110">
        <f t="shared" si="22"/>
        <v>1956</v>
      </c>
      <c r="S259" s="122">
        <f t="shared" si="28"/>
        <v>26.29</v>
      </c>
      <c r="T259" s="111">
        <f>VLOOKUP(R259,'B4_VINTAGE-TAX'!$A$2:$C$100,3,FALSE)</f>
        <v>0</v>
      </c>
      <c r="U259" s="76">
        <v>1</v>
      </c>
      <c r="V259" s="126">
        <f t="shared" si="24"/>
        <v>0</v>
      </c>
      <c r="W259" s="118">
        <f t="shared" si="23"/>
        <v>63</v>
      </c>
      <c r="X259" s="76">
        <v>1</v>
      </c>
      <c r="Y259" s="111">
        <f ca="1">IF(W259&gt;15,100%,OFFSET('B5_FED-CA Tax Depr Rates'!$D$23,0,'B1-NBV NTV Detail'!W259-1))</f>
        <v>1</v>
      </c>
      <c r="Z259" s="126">
        <f t="shared" ca="1" si="25"/>
        <v>26.29</v>
      </c>
      <c r="AA259" s="126">
        <f t="shared" ca="1" si="26"/>
        <v>26.29</v>
      </c>
      <c r="AB259" s="111">
        <f ca="1">IF($W259&gt;22,100%,OFFSET('B5_FED-CA Tax Depr Rates'!$D$30,0,'B1-NBV NTV Detail'!$W259-1))</f>
        <v>1</v>
      </c>
      <c r="AC259" s="126">
        <f t="shared" ca="1" si="27"/>
        <v>26.29</v>
      </c>
    </row>
    <row r="260" spans="1:29">
      <c r="A260" s="20" t="s">
        <v>93</v>
      </c>
      <c r="B260" s="24" t="s">
        <v>94</v>
      </c>
      <c r="C260" s="24" t="s">
        <v>102</v>
      </c>
      <c r="D260" s="24" t="s">
        <v>99</v>
      </c>
      <c r="E260" s="24" t="s">
        <v>96</v>
      </c>
      <c r="F260" s="213">
        <v>1957</v>
      </c>
      <c r="G260" s="215">
        <v>5</v>
      </c>
      <c r="H260" s="215">
        <v>75.540000000000006</v>
      </c>
      <c r="I260" s="215">
        <v>68.849999999999994</v>
      </c>
      <c r="J260" s="216">
        <v>6.69</v>
      </c>
      <c r="K260" s="219"/>
      <c r="L260" s="206"/>
      <c r="R260" s="110">
        <f t="shared" si="22"/>
        <v>1957</v>
      </c>
      <c r="S260" s="122">
        <f t="shared" si="28"/>
        <v>75.540000000000006</v>
      </c>
      <c r="T260" s="111">
        <f>VLOOKUP(R260,'B4_VINTAGE-TAX'!$A$2:$C$100,3,FALSE)</f>
        <v>0</v>
      </c>
      <c r="U260" s="76">
        <v>1</v>
      </c>
      <c r="V260" s="126">
        <f t="shared" si="24"/>
        <v>0</v>
      </c>
      <c r="W260" s="118">
        <f t="shared" si="23"/>
        <v>62</v>
      </c>
      <c r="X260" s="76">
        <v>1</v>
      </c>
      <c r="Y260" s="111">
        <f ca="1">IF(W260&gt;15,100%,OFFSET('B5_FED-CA Tax Depr Rates'!$D$23,0,'B1-NBV NTV Detail'!W260-1))</f>
        <v>1</v>
      </c>
      <c r="Z260" s="126">
        <f t="shared" ca="1" si="25"/>
        <v>75.540000000000006</v>
      </c>
      <c r="AA260" s="126">
        <f t="shared" ca="1" si="26"/>
        <v>75.540000000000006</v>
      </c>
      <c r="AB260" s="111">
        <f ca="1">IF($W260&gt;22,100%,OFFSET('B5_FED-CA Tax Depr Rates'!$D$30,0,'B1-NBV NTV Detail'!$W260-1))</f>
        <v>1</v>
      </c>
      <c r="AC260" s="126">
        <f t="shared" ca="1" si="27"/>
        <v>75.540000000000006</v>
      </c>
    </row>
    <row r="261" spans="1:29">
      <c r="A261" s="20" t="s">
        <v>93</v>
      </c>
      <c r="B261" s="24" t="s">
        <v>94</v>
      </c>
      <c r="C261" s="24" t="s">
        <v>102</v>
      </c>
      <c r="D261" s="24" t="s">
        <v>99</v>
      </c>
      <c r="E261" s="24" t="s">
        <v>96</v>
      </c>
      <c r="F261" s="213">
        <v>1958</v>
      </c>
      <c r="G261" s="215">
        <v>2</v>
      </c>
      <c r="H261" s="215">
        <v>42.82</v>
      </c>
      <c r="I261" s="215">
        <v>38.56</v>
      </c>
      <c r="J261" s="216">
        <v>4.26</v>
      </c>
      <c r="K261" s="219"/>
      <c r="L261" s="206"/>
      <c r="R261" s="110">
        <f t="shared" si="22"/>
        <v>1958</v>
      </c>
      <c r="S261" s="122">
        <f t="shared" si="28"/>
        <v>42.82</v>
      </c>
      <c r="T261" s="111">
        <f>VLOOKUP(R261,'B4_VINTAGE-TAX'!$A$2:$C$100,3,FALSE)</f>
        <v>0</v>
      </c>
      <c r="U261" s="76">
        <v>1</v>
      </c>
      <c r="V261" s="126">
        <f t="shared" si="24"/>
        <v>0</v>
      </c>
      <c r="W261" s="118">
        <f t="shared" si="23"/>
        <v>61</v>
      </c>
      <c r="X261" s="76">
        <v>1</v>
      </c>
      <c r="Y261" s="111">
        <f ca="1">IF(W261&gt;15,100%,OFFSET('B5_FED-CA Tax Depr Rates'!$D$23,0,'B1-NBV NTV Detail'!W261-1))</f>
        <v>1</v>
      </c>
      <c r="Z261" s="126">
        <f t="shared" ca="1" si="25"/>
        <v>42.82</v>
      </c>
      <c r="AA261" s="126">
        <f t="shared" ca="1" si="26"/>
        <v>42.82</v>
      </c>
      <c r="AB261" s="111">
        <f ca="1">IF($W261&gt;22,100%,OFFSET('B5_FED-CA Tax Depr Rates'!$D$30,0,'B1-NBV NTV Detail'!$W261-1))</f>
        <v>1</v>
      </c>
      <c r="AC261" s="126">
        <f t="shared" ca="1" si="27"/>
        <v>42.82</v>
      </c>
    </row>
    <row r="262" spans="1:29">
      <c r="A262" s="20" t="s">
        <v>93</v>
      </c>
      <c r="B262" s="24" t="s">
        <v>94</v>
      </c>
      <c r="C262" s="24" t="s">
        <v>102</v>
      </c>
      <c r="D262" s="24" t="s">
        <v>99</v>
      </c>
      <c r="E262" s="24" t="s">
        <v>96</v>
      </c>
      <c r="F262" s="213">
        <v>1959</v>
      </c>
      <c r="G262" s="215" t="s">
        <v>322</v>
      </c>
      <c r="H262" s="215">
        <v>0.84</v>
      </c>
      <c r="I262" s="215">
        <v>0.75</v>
      </c>
      <c r="J262" s="216">
        <v>0.09</v>
      </c>
      <c r="K262" s="219"/>
      <c r="L262" s="206"/>
      <c r="R262" s="110">
        <f t="shared" si="22"/>
        <v>1959</v>
      </c>
      <c r="S262" s="122">
        <f t="shared" si="28"/>
        <v>0.84</v>
      </c>
      <c r="T262" s="111">
        <f>VLOOKUP(R262,'B4_VINTAGE-TAX'!$A$2:$C$100,3,FALSE)</f>
        <v>0</v>
      </c>
      <c r="U262" s="76">
        <v>1</v>
      </c>
      <c r="V262" s="126">
        <f t="shared" si="24"/>
        <v>0</v>
      </c>
      <c r="W262" s="118">
        <f t="shared" si="23"/>
        <v>60</v>
      </c>
      <c r="X262" s="76">
        <v>1</v>
      </c>
      <c r="Y262" s="111">
        <f ca="1">IF(W262&gt;15,100%,OFFSET('B5_FED-CA Tax Depr Rates'!$D$23,0,'B1-NBV NTV Detail'!W262-1))</f>
        <v>1</v>
      </c>
      <c r="Z262" s="126">
        <f t="shared" ca="1" si="25"/>
        <v>0.84</v>
      </c>
      <c r="AA262" s="126">
        <f t="shared" ca="1" si="26"/>
        <v>0.84</v>
      </c>
      <c r="AB262" s="111">
        <f ca="1">IF($W262&gt;22,100%,OFFSET('B5_FED-CA Tax Depr Rates'!$D$30,0,'B1-NBV NTV Detail'!$W262-1))</f>
        <v>1</v>
      </c>
      <c r="AC262" s="126">
        <f t="shared" ca="1" si="27"/>
        <v>0.84</v>
      </c>
    </row>
    <row r="263" spans="1:29">
      <c r="A263" s="20" t="s">
        <v>93</v>
      </c>
      <c r="B263" s="24" t="s">
        <v>94</v>
      </c>
      <c r="C263" s="24" t="s">
        <v>102</v>
      </c>
      <c r="D263" s="24" t="s">
        <v>99</v>
      </c>
      <c r="E263" s="24" t="s">
        <v>96</v>
      </c>
      <c r="F263" s="213">
        <v>1960</v>
      </c>
      <c r="G263" s="215" t="s">
        <v>322</v>
      </c>
      <c r="H263" s="215">
        <v>2.48</v>
      </c>
      <c r="I263" s="215">
        <v>2.1800000000000002</v>
      </c>
      <c r="J263" s="216">
        <v>0.3</v>
      </c>
      <c r="K263" s="219"/>
      <c r="L263" s="206"/>
      <c r="R263" s="110">
        <f t="shared" si="22"/>
        <v>1960</v>
      </c>
      <c r="S263" s="122">
        <f t="shared" si="28"/>
        <v>2.48</v>
      </c>
      <c r="T263" s="111">
        <f>VLOOKUP(R263,'B4_VINTAGE-TAX'!$A$2:$C$100,3,FALSE)</f>
        <v>0</v>
      </c>
      <c r="U263" s="76">
        <v>1</v>
      </c>
      <c r="V263" s="126">
        <f t="shared" si="24"/>
        <v>0</v>
      </c>
      <c r="W263" s="118">
        <f t="shared" si="23"/>
        <v>59</v>
      </c>
      <c r="X263" s="76">
        <v>1</v>
      </c>
      <c r="Y263" s="111">
        <f ca="1">IF(W263&gt;15,100%,OFFSET('B5_FED-CA Tax Depr Rates'!$D$23,0,'B1-NBV NTV Detail'!W263-1))</f>
        <v>1</v>
      </c>
      <c r="Z263" s="126">
        <f t="shared" ca="1" si="25"/>
        <v>2.48</v>
      </c>
      <c r="AA263" s="126">
        <f t="shared" ca="1" si="26"/>
        <v>2.48</v>
      </c>
      <c r="AB263" s="111">
        <f ca="1">IF($W263&gt;22,100%,OFFSET('B5_FED-CA Tax Depr Rates'!$D$30,0,'B1-NBV NTV Detail'!$W263-1))</f>
        <v>1</v>
      </c>
      <c r="AC263" s="126">
        <f t="shared" ca="1" si="27"/>
        <v>2.48</v>
      </c>
    </row>
    <row r="264" spans="1:29">
      <c r="A264" s="20" t="s">
        <v>93</v>
      </c>
      <c r="B264" s="24" t="s">
        <v>94</v>
      </c>
      <c r="C264" s="24" t="s">
        <v>102</v>
      </c>
      <c r="D264" s="24" t="s">
        <v>99</v>
      </c>
      <c r="E264" s="24" t="s">
        <v>96</v>
      </c>
      <c r="F264" s="213">
        <v>1961</v>
      </c>
      <c r="G264" s="215" t="s">
        <v>322</v>
      </c>
      <c r="H264" s="215">
        <v>0.21</v>
      </c>
      <c r="I264" s="215">
        <v>0.18</v>
      </c>
      <c r="J264" s="216">
        <v>0.03</v>
      </c>
      <c r="K264" s="219"/>
      <c r="L264" s="206"/>
      <c r="R264" s="110">
        <f t="shared" si="22"/>
        <v>1961</v>
      </c>
      <c r="S264" s="122">
        <f t="shared" si="28"/>
        <v>0.21</v>
      </c>
      <c r="T264" s="111">
        <f>VLOOKUP(R264,'B4_VINTAGE-TAX'!$A$2:$C$100,3,FALSE)</f>
        <v>0</v>
      </c>
      <c r="U264" s="76">
        <v>1</v>
      </c>
      <c r="V264" s="126">
        <f t="shared" si="24"/>
        <v>0</v>
      </c>
      <c r="W264" s="118">
        <f t="shared" si="23"/>
        <v>58</v>
      </c>
      <c r="X264" s="76">
        <v>1</v>
      </c>
      <c r="Y264" s="111">
        <f ca="1">IF(W264&gt;15,100%,OFFSET('B5_FED-CA Tax Depr Rates'!$D$23,0,'B1-NBV NTV Detail'!W264-1))</f>
        <v>1</v>
      </c>
      <c r="Z264" s="126">
        <f t="shared" ca="1" si="25"/>
        <v>0.21</v>
      </c>
      <c r="AA264" s="126">
        <f t="shared" ca="1" si="26"/>
        <v>0.21</v>
      </c>
      <c r="AB264" s="111">
        <f ca="1">IF($W264&gt;22,100%,OFFSET('B5_FED-CA Tax Depr Rates'!$D$30,0,'B1-NBV NTV Detail'!$W264-1))</f>
        <v>1</v>
      </c>
      <c r="AC264" s="126">
        <f t="shared" ca="1" si="27"/>
        <v>0.21</v>
      </c>
    </row>
    <row r="265" spans="1:29">
      <c r="A265" s="20" t="s">
        <v>93</v>
      </c>
      <c r="B265" s="24" t="s">
        <v>94</v>
      </c>
      <c r="C265" s="24" t="s">
        <v>102</v>
      </c>
      <c r="D265" s="24" t="s">
        <v>99</v>
      </c>
      <c r="E265" s="24" t="s">
        <v>96</v>
      </c>
      <c r="F265" s="213">
        <v>1962</v>
      </c>
      <c r="G265" s="215" t="s">
        <v>322</v>
      </c>
      <c r="H265" s="215">
        <v>0.1</v>
      </c>
      <c r="I265" s="215">
        <v>0.09</v>
      </c>
      <c r="J265" s="216">
        <v>0.01</v>
      </c>
      <c r="K265" s="219"/>
      <c r="L265" s="206"/>
      <c r="R265" s="110">
        <f t="shared" si="22"/>
        <v>1962</v>
      </c>
      <c r="S265" s="122">
        <f t="shared" si="28"/>
        <v>0.1</v>
      </c>
      <c r="T265" s="111">
        <f>VLOOKUP(R265,'B4_VINTAGE-TAX'!$A$2:$C$100,3,FALSE)</f>
        <v>0</v>
      </c>
      <c r="U265" s="76">
        <v>1</v>
      </c>
      <c r="V265" s="126">
        <f t="shared" si="24"/>
        <v>0</v>
      </c>
      <c r="W265" s="118">
        <f t="shared" si="23"/>
        <v>57</v>
      </c>
      <c r="X265" s="76">
        <v>1</v>
      </c>
      <c r="Y265" s="111">
        <f ca="1">IF(W265&gt;15,100%,OFFSET('B5_FED-CA Tax Depr Rates'!$D$23,0,'B1-NBV NTV Detail'!W265-1))</f>
        <v>1</v>
      </c>
      <c r="Z265" s="126">
        <f t="shared" ca="1" si="25"/>
        <v>0.1</v>
      </c>
      <c r="AA265" s="126">
        <f t="shared" ca="1" si="26"/>
        <v>0.1</v>
      </c>
      <c r="AB265" s="111">
        <f ca="1">IF($W265&gt;22,100%,OFFSET('B5_FED-CA Tax Depr Rates'!$D$30,0,'B1-NBV NTV Detail'!$W265-1))</f>
        <v>1</v>
      </c>
      <c r="AC265" s="126">
        <f t="shared" ca="1" si="27"/>
        <v>0.1</v>
      </c>
    </row>
    <row r="266" spans="1:29">
      <c r="A266" s="20" t="s">
        <v>93</v>
      </c>
      <c r="B266" s="24" t="s">
        <v>94</v>
      </c>
      <c r="C266" s="24" t="s">
        <v>102</v>
      </c>
      <c r="D266" s="24" t="s">
        <v>99</v>
      </c>
      <c r="E266" s="24" t="s">
        <v>96</v>
      </c>
      <c r="F266" s="213">
        <v>1964</v>
      </c>
      <c r="G266" s="215" t="s">
        <v>322</v>
      </c>
      <c r="H266" s="215">
        <v>0.3</v>
      </c>
      <c r="I266" s="215">
        <v>0.25</v>
      </c>
      <c r="J266" s="216">
        <v>0.05</v>
      </c>
      <c r="K266" s="219"/>
      <c r="L266" s="206"/>
      <c r="R266" s="110">
        <f t="shared" si="22"/>
        <v>1964</v>
      </c>
      <c r="S266" s="122">
        <f t="shared" si="28"/>
        <v>0.3</v>
      </c>
      <c r="T266" s="111">
        <f>VLOOKUP(R266,'B4_VINTAGE-TAX'!$A$2:$C$100,3,FALSE)</f>
        <v>0</v>
      </c>
      <c r="U266" s="76">
        <v>1</v>
      </c>
      <c r="V266" s="126">
        <f t="shared" si="24"/>
        <v>0</v>
      </c>
      <c r="W266" s="118">
        <f t="shared" si="23"/>
        <v>55</v>
      </c>
      <c r="X266" s="76">
        <v>1</v>
      </c>
      <c r="Y266" s="111">
        <f ca="1">IF(W266&gt;15,100%,OFFSET('B5_FED-CA Tax Depr Rates'!$D$23,0,'B1-NBV NTV Detail'!W266-1))</f>
        <v>1</v>
      </c>
      <c r="Z266" s="126">
        <f t="shared" ca="1" si="25"/>
        <v>0.3</v>
      </c>
      <c r="AA266" s="126">
        <f t="shared" ca="1" si="26"/>
        <v>0.3</v>
      </c>
      <c r="AB266" s="111">
        <f ca="1">IF($W266&gt;22,100%,OFFSET('B5_FED-CA Tax Depr Rates'!$D$30,0,'B1-NBV NTV Detail'!$W266-1))</f>
        <v>1</v>
      </c>
      <c r="AC266" s="126">
        <f t="shared" ca="1" si="27"/>
        <v>0.3</v>
      </c>
    </row>
    <row r="267" spans="1:29">
      <c r="A267" s="20" t="s">
        <v>93</v>
      </c>
      <c r="B267" s="24" t="s">
        <v>94</v>
      </c>
      <c r="C267" s="24" t="s">
        <v>102</v>
      </c>
      <c r="D267" s="24" t="s">
        <v>99</v>
      </c>
      <c r="E267" s="24" t="s">
        <v>96</v>
      </c>
      <c r="F267" s="213">
        <v>1965</v>
      </c>
      <c r="G267" s="215" t="s">
        <v>322</v>
      </c>
      <c r="H267" s="215">
        <v>4.83</v>
      </c>
      <c r="I267" s="215">
        <v>3.96</v>
      </c>
      <c r="J267" s="216">
        <v>0.87</v>
      </c>
      <c r="K267" s="219"/>
      <c r="L267" s="206"/>
      <c r="R267" s="110">
        <f t="shared" si="22"/>
        <v>1965</v>
      </c>
      <c r="S267" s="122">
        <f t="shared" si="28"/>
        <v>4.83</v>
      </c>
      <c r="T267" s="111">
        <f>VLOOKUP(R267,'B4_VINTAGE-TAX'!$A$2:$C$100,3,FALSE)</f>
        <v>0</v>
      </c>
      <c r="U267" s="76">
        <v>1</v>
      </c>
      <c r="V267" s="126">
        <f t="shared" si="24"/>
        <v>0</v>
      </c>
      <c r="W267" s="118">
        <f t="shared" si="23"/>
        <v>54</v>
      </c>
      <c r="X267" s="76">
        <v>1</v>
      </c>
      <c r="Y267" s="111">
        <f ca="1">IF(W267&gt;15,100%,OFFSET('B5_FED-CA Tax Depr Rates'!$D$23,0,'B1-NBV NTV Detail'!W267-1))</f>
        <v>1</v>
      </c>
      <c r="Z267" s="126">
        <f t="shared" ca="1" si="25"/>
        <v>4.83</v>
      </c>
      <c r="AA267" s="126">
        <f t="shared" ca="1" si="26"/>
        <v>4.83</v>
      </c>
      <c r="AB267" s="111">
        <f ca="1">IF($W267&gt;22,100%,OFFSET('B5_FED-CA Tax Depr Rates'!$D$30,0,'B1-NBV NTV Detail'!$W267-1))</f>
        <v>1</v>
      </c>
      <c r="AC267" s="126">
        <f t="shared" ca="1" si="27"/>
        <v>4.83</v>
      </c>
    </row>
    <row r="268" spans="1:29">
      <c r="A268" s="20" t="s">
        <v>93</v>
      </c>
      <c r="B268" s="24" t="s">
        <v>94</v>
      </c>
      <c r="C268" s="24" t="s">
        <v>102</v>
      </c>
      <c r="D268" s="24" t="s">
        <v>99</v>
      </c>
      <c r="E268" s="24" t="s">
        <v>96</v>
      </c>
      <c r="F268" s="213">
        <v>1966</v>
      </c>
      <c r="G268" s="215" t="s">
        <v>322</v>
      </c>
      <c r="H268" s="215">
        <v>1.34</v>
      </c>
      <c r="I268" s="215">
        <v>1.08</v>
      </c>
      <c r="J268" s="216">
        <v>0.26</v>
      </c>
      <c r="K268" s="219"/>
      <c r="L268" s="206"/>
      <c r="R268" s="110">
        <f t="shared" ref="R268:R331" si="29">(F268)*1</f>
        <v>1966</v>
      </c>
      <c r="S268" s="122">
        <f t="shared" si="28"/>
        <v>1.34</v>
      </c>
      <c r="T268" s="111">
        <f>VLOOKUP(R268,'B4_VINTAGE-TAX'!$A$2:$C$100,3,FALSE)</f>
        <v>0</v>
      </c>
      <c r="U268" s="76">
        <v>1</v>
      </c>
      <c r="V268" s="126">
        <f t="shared" si="24"/>
        <v>0</v>
      </c>
      <c r="W268" s="118">
        <f t="shared" ref="W268:W331" si="30">2018-R268+1</f>
        <v>53</v>
      </c>
      <c r="X268" s="76">
        <v>1</v>
      </c>
      <c r="Y268" s="111">
        <f ca="1">IF(W268&gt;15,100%,OFFSET('B5_FED-CA Tax Depr Rates'!$D$23,0,'B1-NBV NTV Detail'!W268-1))</f>
        <v>1</v>
      </c>
      <c r="Z268" s="126">
        <f t="shared" ca="1" si="25"/>
        <v>1.34</v>
      </c>
      <c r="AA268" s="126">
        <f t="shared" ca="1" si="26"/>
        <v>1.34</v>
      </c>
      <c r="AB268" s="111">
        <f ca="1">IF($W268&gt;22,100%,OFFSET('B5_FED-CA Tax Depr Rates'!$D$30,0,'B1-NBV NTV Detail'!$W268-1))</f>
        <v>1</v>
      </c>
      <c r="AC268" s="126">
        <f t="shared" ca="1" si="27"/>
        <v>1.34</v>
      </c>
    </row>
    <row r="269" spans="1:29">
      <c r="A269" s="20" t="s">
        <v>93</v>
      </c>
      <c r="B269" s="24" t="s">
        <v>94</v>
      </c>
      <c r="C269" s="24" t="s">
        <v>102</v>
      </c>
      <c r="D269" s="24" t="s">
        <v>99</v>
      </c>
      <c r="E269" s="24" t="s">
        <v>96</v>
      </c>
      <c r="F269" s="213">
        <v>1967</v>
      </c>
      <c r="G269" s="215" t="s">
        <v>322</v>
      </c>
      <c r="H269" s="215">
        <v>3.18</v>
      </c>
      <c r="I269" s="215">
        <v>2.5299999999999998</v>
      </c>
      <c r="J269" s="216">
        <v>0.65</v>
      </c>
      <c r="K269" s="219"/>
      <c r="L269" s="206"/>
      <c r="R269" s="110">
        <f t="shared" si="29"/>
        <v>1967</v>
      </c>
      <c r="S269" s="122">
        <f t="shared" si="28"/>
        <v>3.18</v>
      </c>
      <c r="T269" s="111">
        <f>VLOOKUP(R269,'B4_VINTAGE-TAX'!$A$2:$C$100,3,FALSE)</f>
        <v>0</v>
      </c>
      <c r="U269" s="76">
        <v>1</v>
      </c>
      <c r="V269" s="126">
        <f t="shared" ref="V269:V332" si="31">S269*T269</f>
        <v>0</v>
      </c>
      <c r="W269" s="118">
        <f t="shared" si="30"/>
        <v>52</v>
      </c>
      <c r="X269" s="76">
        <v>1</v>
      </c>
      <c r="Y269" s="111">
        <f ca="1">IF(W269&gt;15,100%,OFFSET('B5_FED-CA Tax Depr Rates'!$D$23,0,'B1-NBV NTV Detail'!W269-1))</f>
        <v>1</v>
      </c>
      <c r="Z269" s="126">
        <f t="shared" ref="Z269:Z332" ca="1" si="32">(S269-V269)*Y269</f>
        <v>3.18</v>
      </c>
      <c r="AA269" s="126">
        <f t="shared" ref="AA269:AA332" ca="1" si="33">V269+Z269</f>
        <v>3.18</v>
      </c>
      <c r="AB269" s="111">
        <f ca="1">IF($W269&gt;22,100%,OFFSET('B5_FED-CA Tax Depr Rates'!$D$30,0,'B1-NBV NTV Detail'!$W269-1))</f>
        <v>1</v>
      </c>
      <c r="AC269" s="126">
        <f t="shared" ref="AC269:AC332" ca="1" si="34">AB269*S269</f>
        <v>3.18</v>
      </c>
    </row>
    <row r="270" spans="1:29">
      <c r="A270" s="20" t="s">
        <v>93</v>
      </c>
      <c r="B270" s="24" t="s">
        <v>94</v>
      </c>
      <c r="C270" s="24" t="s">
        <v>102</v>
      </c>
      <c r="D270" s="24" t="s">
        <v>99</v>
      </c>
      <c r="E270" s="24" t="s">
        <v>96</v>
      </c>
      <c r="F270" s="213">
        <v>1968</v>
      </c>
      <c r="G270" s="215" t="s">
        <v>322</v>
      </c>
      <c r="H270" s="215">
        <v>0.14000000000000001</v>
      </c>
      <c r="I270" s="215">
        <v>0.11</v>
      </c>
      <c r="J270" s="216">
        <v>0.03</v>
      </c>
      <c r="K270" s="219"/>
      <c r="L270" s="206"/>
      <c r="R270" s="110">
        <f t="shared" si="29"/>
        <v>1968</v>
      </c>
      <c r="S270" s="122">
        <f t="shared" si="28"/>
        <v>0.14000000000000001</v>
      </c>
      <c r="T270" s="111">
        <f>VLOOKUP(R270,'B4_VINTAGE-TAX'!$A$2:$C$100,3,FALSE)</f>
        <v>0</v>
      </c>
      <c r="U270" s="76">
        <v>1</v>
      </c>
      <c r="V270" s="126">
        <f t="shared" si="31"/>
        <v>0</v>
      </c>
      <c r="W270" s="118">
        <f t="shared" si="30"/>
        <v>51</v>
      </c>
      <c r="X270" s="76">
        <v>1</v>
      </c>
      <c r="Y270" s="111">
        <f ca="1">IF(W270&gt;15,100%,OFFSET('B5_FED-CA Tax Depr Rates'!$D$23,0,'B1-NBV NTV Detail'!W270-1))</f>
        <v>1</v>
      </c>
      <c r="Z270" s="126">
        <f t="shared" ca="1" si="32"/>
        <v>0.14000000000000001</v>
      </c>
      <c r="AA270" s="126">
        <f t="shared" ca="1" si="33"/>
        <v>0.14000000000000001</v>
      </c>
      <c r="AB270" s="111">
        <f ca="1">IF($W270&gt;22,100%,OFFSET('B5_FED-CA Tax Depr Rates'!$D$30,0,'B1-NBV NTV Detail'!$W270-1))</f>
        <v>1</v>
      </c>
      <c r="AC270" s="126">
        <f t="shared" ca="1" si="34"/>
        <v>0.14000000000000001</v>
      </c>
    </row>
    <row r="271" spans="1:29">
      <c r="A271" s="20" t="s">
        <v>93</v>
      </c>
      <c r="B271" s="24" t="s">
        <v>94</v>
      </c>
      <c r="C271" s="24" t="s">
        <v>102</v>
      </c>
      <c r="D271" s="24" t="s">
        <v>99</v>
      </c>
      <c r="E271" s="24" t="s">
        <v>96</v>
      </c>
      <c r="F271" s="213">
        <v>1969</v>
      </c>
      <c r="G271" s="215" t="s">
        <v>322</v>
      </c>
      <c r="H271" s="215">
        <v>3.89</v>
      </c>
      <c r="I271" s="215">
        <v>3</v>
      </c>
      <c r="J271" s="216">
        <v>0.89</v>
      </c>
      <c r="K271" s="219"/>
      <c r="L271" s="206"/>
      <c r="R271" s="110">
        <f t="shared" si="29"/>
        <v>1969</v>
      </c>
      <c r="S271" s="122">
        <f t="shared" si="28"/>
        <v>3.89</v>
      </c>
      <c r="T271" s="111">
        <f>VLOOKUP(R271,'B4_VINTAGE-TAX'!$A$2:$C$100,3,FALSE)</f>
        <v>0</v>
      </c>
      <c r="U271" s="76">
        <v>1</v>
      </c>
      <c r="V271" s="126">
        <f t="shared" si="31"/>
        <v>0</v>
      </c>
      <c r="W271" s="118">
        <f t="shared" si="30"/>
        <v>50</v>
      </c>
      <c r="X271" s="76">
        <v>1</v>
      </c>
      <c r="Y271" s="111">
        <f ca="1">IF(W271&gt;15,100%,OFFSET('B5_FED-CA Tax Depr Rates'!$D$23,0,'B1-NBV NTV Detail'!W271-1))</f>
        <v>1</v>
      </c>
      <c r="Z271" s="126">
        <f t="shared" ca="1" si="32"/>
        <v>3.89</v>
      </c>
      <c r="AA271" s="126">
        <f t="shared" ca="1" si="33"/>
        <v>3.89</v>
      </c>
      <c r="AB271" s="111">
        <f ca="1">IF($W271&gt;22,100%,OFFSET('B5_FED-CA Tax Depr Rates'!$D$30,0,'B1-NBV NTV Detail'!$W271-1))</f>
        <v>1</v>
      </c>
      <c r="AC271" s="126">
        <f t="shared" ca="1" si="34"/>
        <v>3.89</v>
      </c>
    </row>
    <row r="272" spans="1:29">
      <c r="A272" s="20" t="s">
        <v>93</v>
      </c>
      <c r="B272" s="24" t="s">
        <v>94</v>
      </c>
      <c r="C272" s="24" t="s">
        <v>102</v>
      </c>
      <c r="D272" s="24" t="s">
        <v>99</v>
      </c>
      <c r="E272" s="24" t="s">
        <v>96</v>
      </c>
      <c r="F272" s="213">
        <v>1970</v>
      </c>
      <c r="G272" s="215" t="s">
        <v>322</v>
      </c>
      <c r="H272" s="215">
        <v>1.55</v>
      </c>
      <c r="I272" s="215">
        <v>1.18</v>
      </c>
      <c r="J272" s="216">
        <v>0.37</v>
      </c>
      <c r="K272" s="219"/>
      <c r="L272" s="206"/>
      <c r="R272" s="110">
        <f t="shared" si="29"/>
        <v>1970</v>
      </c>
      <c r="S272" s="122">
        <f t="shared" si="28"/>
        <v>1.55</v>
      </c>
      <c r="T272" s="111">
        <f>VLOOKUP(R272,'B4_VINTAGE-TAX'!$A$2:$C$100,3,FALSE)</f>
        <v>0</v>
      </c>
      <c r="U272" s="76">
        <v>1</v>
      </c>
      <c r="V272" s="126">
        <f t="shared" si="31"/>
        <v>0</v>
      </c>
      <c r="W272" s="118">
        <f t="shared" si="30"/>
        <v>49</v>
      </c>
      <c r="X272" s="76">
        <v>1</v>
      </c>
      <c r="Y272" s="111">
        <f ca="1">IF(W272&gt;15,100%,OFFSET('B5_FED-CA Tax Depr Rates'!$D$23,0,'B1-NBV NTV Detail'!W272-1))</f>
        <v>1</v>
      </c>
      <c r="Z272" s="126">
        <f t="shared" ca="1" si="32"/>
        <v>1.55</v>
      </c>
      <c r="AA272" s="126">
        <f t="shared" ca="1" si="33"/>
        <v>1.55</v>
      </c>
      <c r="AB272" s="111">
        <f ca="1">IF($W272&gt;22,100%,OFFSET('B5_FED-CA Tax Depr Rates'!$D$30,0,'B1-NBV NTV Detail'!$W272-1))</f>
        <v>1</v>
      </c>
      <c r="AC272" s="126">
        <f t="shared" ca="1" si="34"/>
        <v>1.55</v>
      </c>
    </row>
    <row r="273" spans="1:29">
      <c r="A273" s="20" t="s">
        <v>93</v>
      </c>
      <c r="B273" s="24" t="s">
        <v>94</v>
      </c>
      <c r="C273" s="24" t="s">
        <v>102</v>
      </c>
      <c r="D273" s="24" t="s">
        <v>99</v>
      </c>
      <c r="E273" s="24" t="s">
        <v>96</v>
      </c>
      <c r="F273" s="213">
        <v>1971</v>
      </c>
      <c r="G273" s="215" t="s">
        <v>322</v>
      </c>
      <c r="H273" s="215">
        <v>6.87</v>
      </c>
      <c r="I273" s="215">
        <v>5.12</v>
      </c>
      <c r="J273" s="216">
        <v>1.75</v>
      </c>
      <c r="K273" s="219"/>
      <c r="L273" s="206"/>
      <c r="R273" s="110">
        <f t="shared" si="29"/>
        <v>1971</v>
      </c>
      <c r="S273" s="122">
        <f t="shared" si="28"/>
        <v>6.87</v>
      </c>
      <c r="T273" s="111">
        <f>VLOOKUP(R273,'B4_VINTAGE-TAX'!$A$2:$C$100,3,FALSE)</f>
        <v>0</v>
      </c>
      <c r="U273" s="76">
        <v>1</v>
      </c>
      <c r="V273" s="126">
        <f t="shared" si="31"/>
        <v>0</v>
      </c>
      <c r="W273" s="118">
        <f t="shared" si="30"/>
        <v>48</v>
      </c>
      <c r="X273" s="76">
        <v>1</v>
      </c>
      <c r="Y273" s="111">
        <f ca="1">IF(W273&gt;15,100%,OFFSET('B5_FED-CA Tax Depr Rates'!$D$23,0,'B1-NBV NTV Detail'!W273-1))</f>
        <v>1</v>
      </c>
      <c r="Z273" s="126">
        <f t="shared" ca="1" si="32"/>
        <v>6.87</v>
      </c>
      <c r="AA273" s="126">
        <f t="shared" ca="1" si="33"/>
        <v>6.87</v>
      </c>
      <c r="AB273" s="111">
        <f ca="1">IF($W273&gt;22,100%,OFFSET('B5_FED-CA Tax Depr Rates'!$D$30,0,'B1-NBV NTV Detail'!$W273-1))</f>
        <v>1</v>
      </c>
      <c r="AC273" s="126">
        <f t="shared" ca="1" si="34"/>
        <v>6.87</v>
      </c>
    </row>
    <row r="274" spans="1:29">
      <c r="A274" s="20" t="s">
        <v>93</v>
      </c>
      <c r="B274" s="24" t="s">
        <v>94</v>
      </c>
      <c r="C274" s="24" t="s">
        <v>102</v>
      </c>
      <c r="D274" s="24" t="s">
        <v>99</v>
      </c>
      <c r="E274" s="24" t="s">
        <v>96</v>
      </c>
      <c r="F274" s="213">
        <v>1972</v>
      </c>
      <c r="G274" s="215" t="s">
        <v>322</v>
      </c>
      <c r="H274" s="215">
        <v>7.98</v>
      </c>
      <c r="I274" s="215">
        <v>5.85</v>
      </c>
      <c r="J274" s="216">
        <v>2.13</v>
      </c>
      <c r="K274" s="219"/>
      <c r="L274" s="206"/>
      <c r="R274" s="110">
        <f t="shared" si="29"/>
        <v>1972</v>
      </c>
      <c r="S274" s="122">
        <f t="shared" si="28"/>
        <v>7.98</v>
      </c>
      <c r="T274" s="111">
        <f>VLOOKUP(R274,'B4_VINTAGE-TAX'!$A$2:$C$100,3,FALSE)</f>
        <v>0</v>
      </c>
      <c r="U274" s="76">
        <v>1</v>
      </c>
      <c r="V274" s="126">
        <f t="shared" si="31"/>
        <v>0</v>
      </c>
      <c r="W274" s="118">
        <f t="shared" si="30"/>
        <v>47</v>
      </c>
      <c r="X274" s="76">
        <v>1</v>
      </c>
      <c r="Y274" s="111">
        <f ca="1">IF(W274&gt;15,100%,OFFSET('B5_FED-CA Tax Depr Rates'!$D$23,0,'B1-NBV NTV Detail'!W274-1))</f>
        <v>1</v>
      </c>
      <c r="Z274" s="126">
        <f t="shared" ca="1" si="32"/>
        <v>7.98</v>
      </c>
      <c r="AA274" s="126">
        <f t="shared" ca="1" si="33"/>
        <v>7.98</v>
      </c>
      <c r="AB274" s="111">
        <f ca="1">IF($W274&gt;22,100%,OFFSET('B5_FED-CA Tax Depr Rates'!$D$30,0,'B1-NBV NTV Detail'!$W274-1))</f>
        <v>1</v>
      </c>
      <c r="AC274" s="126">
        <f t="shared" ca="1" si="34"/>
        <v>7.98</v>
      </c>
    </row>
    <row r="275" spans="1:29">
      <c r="A275" s="20" t="s">
        <v>93</v>
      </c>
      <c r="B275" s="24" t="s">
        <v>94</v>
      </c>
      <c r="C275" s="24" t="s">
        <v>102</v>
      </c>
      <c r="D275" s="24" t="s">
        <v>99</v>
      </c>
      <c r="E275" s="24" t="s">
        <v>96</v>
      </c>
      <c r="F275" s="213">
        <v>1973</v>
      </c>
      <c r="G275" s="215" t="s">
        <v>322</v>
      </c>
      <c r="H275" s="215">
        <v>0.82</v>
      </c>
      <c r="I275" s="215">
        <v>0.59</v>
      </c>
      <c r="J275" s="216">
        <v>0.23</v>
      </c>
      <c r="K275" s="219"/>
      <c r="L275" s="206"/>
      <c r="R275" s="110">
        <f t="shared" si="29"/>
        <v>1973</v>
      </c>
      <c r="S275" s="122">
        <f t="shared" si="28"/>
        <v>0.82</v>
      </c>
      <c r="T275" s="111">
        <f>VLOOKUP(R275,'B4_VINTAGE-TAX'!$A$2:$C$100,3,FALSE)</f>
        <v>0</v>
      </c>
      <c r="U275" s="76">
        <v>1</v>
      </c>
      <c r="V275" s="126">
        <f t="shared" si="31"/>
        <v>0</v>
      </c>
      <c r="W275" s="118">
        <f t="shared" si="30"/>
        <v>46</v>
      </c>
      <c r="X275" s="76">
        <v>1</v>
      </c>
      <c r="Y275" s="111">
        <f ca="1">IF(W275&gt;15,100%,OFFSET('B5_FED-CA Tax Depr Rates'!$D$23,0,'B1-NBV NTV Detail'!W275-1))</f>
        <v>1</v>
      </c>
      <c r="Z275" s="126">
        <f t="shared" ca="1" si="32"/>
        <v>0.82</v>
      </c>
      <c r="AA275" s="126">
        <f t="shared" ca="1" si="33"/>
        <v>0.82</v>
      </c>
      <c r="AB275" s="111">
        <f ca="1">IF($W275&gt;22,100%,OFFSET('B5_FED-CA Tax Depr Rates'!$D$30,0,'B1-NBV NTV Detail'!$W275-1))</f>
        <v>1</v>
      </c>
      <c r="AC275" s="126">
        <f t="shared" ca="1" si="34"/>
        <v>0.82</v>
      </c>
    </row>
    <row r="276" spans="1:29">
      <c r="A276" s="20" t="s">
        <v>93</v>
      </c>
      <c r="B276" s="24" t="s">
        <v>94</v>
      </c>
      <c r="C276" s="24" t="s">
        <v>102</v>
      </c>
      <c r="D276" s="24" t="s">
        <v>99</v>
      </c>
      <c r="E276" s="24" t="s">
        <v>96</v>
      </c>
      <c r="F276" s="213">
        <v>1974</v>
      </c>
      <c r="G276" s="215" t="s">
        <v>322</v>
      </c>
      <c r="H276" s="215">
        <v>1.1599999999999999</v>
      </c>
      <c r="I276" s="215">
        <v>0.82</v>
      </c>
      <c r="J276" s="216">
        <v>0.34</v>
      </c>
      <c r="K276" s="219"/>
      <c r="L276" s="206"/>
      <c r="R276" s="110">
        <f t="shared" si="29"/>
        <v>1974</v>
      </c>
      <c r="S276" s="122">
        <f t="shared" ref="S276:S339" si="35">H276</f>
        <v>1.1599999999999999</v>
      </c>
      <c r="T276" s="111">
        <f>VLOOKUP(R276,'B4_VINTAGE-TAX'!$A$2:$C$100,3,FALSE)</f>
        <v>0</v>
      </c>
      <c r="U276" s="76">
        <v>1</v>
      </c>
      <c r="V276" s="126">
        <f t="shared" si="31"/>
        <v>0</v>
      </c>
      <c r="W276" s="118">
        <f t="shared" si="30"/>
        <v>45</v>
      </c>
      <c r="X276" s="76">
        <v>1</v>
      </c>
      <c r="Y276" s="111">
        <f ca="1">IF(W276&gt;15,100%,OFFSET('B5_FED-CA Tax Depr Rates'!$D$23,0,'B1-NBV NTV Detail'!W276-1))</f>
        <v>1</v>
      </c>
      <c r="Z276" s="126">
        <f t="shared" ca="1" si="32"/>
        <v>1.1599999999999999</v>
      </c>
      <c r="AA276" s="126">
        <f t="shared" ca="1" si="33"/>
        <v>1.1599999999999999</v>
      </c>
      <c r="AB276" s="111">
        <f ca="1">IF($W276&gt;22,100%,OFFSET('B5_FED-CA Tax Depr Rates'!$D$30,0,'B1-NBV NTV Detail'!$W276-1))</f>
        <v>1</v>
      </c>
      <c r="AC276" s="126">
        <f t="shared" ca="1" si="34"/>
        <v>1.1599999999999999</v>
      </c>
    </row>
    <row r="277" spans="1:29">
      <c r="A277" s="20" t="s">
        <v>93</v>
      </c>
      <c r="B277" s="24" t="s">
        <v>94</v>
      </c>
      <c r="C277" s="24" t="s">
        <v>102</v>
      </c>
      <c r="D277" s="24" t="s">
        <v>99</v>
      </c>
      <c r="E277" s="24" t="s">
        <v>96</v>
      </c>
      <c r="F277" s="213">
        <v>1975</v>
      </c>
      <c r="G277" s="215" t="s">
        <v>322</v>
      </c>
      <c r="H277" s="215">
        <v>0.14000000000000001</v>
      </c>
      <c r="I277" s="215">
        <v>0.1</v>
      </c>
      <c r="J277" s="216">
        <v>0.04</v>
      </c>
      <c r="K277" s="219"/>
      <c r="L277" s="206"/>
      <c r="R277" s="110">
        <f t="shared" si="29"/>
        <v>1975</v>
      </c>
      <c r="S277" s="122">
        <f t="shared" si="35"/>
        <v>0.14000000000000001</v>
      </c>
      <c r="T277" s="111">
        <f>VLOOKUP(R277,'B4_VINTAGE-TAX'!$A$2:$C$100,3,FALSE)</f>
        <v>0</v>
      </c>
      <c r="U277" s="76">
        <v>1</v>
      </c>
      <c r="V277" s="126">
        <f t="shared" si="31"/>
        <v>0</v>
      </c>
      <c r="W277" s="118">
        <f t="shared" si="30"/>
        <v>44</v>
      </c>
      <c r="X277" s="76">
        <v>1</v>
      </c>
      <c r="Y277" s="111">
        <f ca="1">IF(W277&gt;15,100%,OFFSET('B5_FED-CA Tax Depr Rates'!$D$23,0,'B1-NBV NTV Detail'!W277-1))</f>
        <v>1</v>
      </c>
      <c r="Z277" s="126">
        <f t="shared" ca="1" si="32"/>
        <v>0.14000000000000001</v>
      </c>
      <c r="AA277" s="126">
        <f t="shared" ca="1" si="33"/>
        <v>0.14000000000000001</v>
      </c>
      <c r="AB277" s="111">
        <f ca="1">IF($W277&gt;22,100%,OFFSET('B5_FED-CA Tax Depr Rates'!$D$30,0,'B1-NBV NTV Detail'!$W277-1))</f>
        <v>1</v>
      </c>
      <c r="AC277" s="126">
        <f t="shared" ca="1" si="34"/>
        <v>0.14000000000000001</v>
      </c>
    </row>
    <row r="278" spans="1:29">
      <c r="A278" s="20" t="s">
        <v>93</v>
      </c>
      <c r="B278" s="24" t="s">
        <v>94</v>
      </c>
      <c r="C278" s="24" t="s">
        <v>102</v>
      </c>
      <c r="D278" s="24" t="s">
        <v>99</v>
      </c>
      <c r="E278" s="24" t="s">
        <v>96</v>
      </c>
      <c r="F278" s="213">
        <v>1976</v>
      </c>
      <c r="G278" s="215" t="s">
        <v>322</v>
      </c>
      <c r="H278" s="215">
        <v>1.73</v>
      </c>
      <c r="I278" s="215">
        <v>1.18</v>
      </c>
      <c r="J278" s="216">
        <v>0.55000000000000004</v>
      </c>
      <c r="K278" s="219"/>
      <c r="L278" s="206"/>
      <c r="R278" s="110">
        <f t="shared" si="29"/>
        <v>1976</v>
      </c>
      <c r="S278" s="122">
        <f t="shared" si="35"/>
        <v>1.73</v>
      </c>
      <c r="T278" s="111">
        <f>VLOOKUP(R278,'B4_VINTAGE-TAX'!$A$2:$C$100,3,FALSE)</f>
        <v>0</v>
      </c>
      <c r="U278" s="76">
        <v>1</v>
      </c>
      <c r="V278" s="126">
        <f t="shared" si="31"/>
        <v>0</v>
      </c>
      <c r="W278" s="118">
        <f t="shared" si="30"/>
        <v>43</v>
      </c>
      <c r="X278" s="76">
        <v>1</v>
      </c>
      <c r="Y278" s="111">
        <f ca="1">IF(W278&gt;15,100%,OFFSET('B5_FED-CA Tax Depr Rates'!$D$23,0,'B1-NBV NTV Detail'!W278-1))</f>
        <v>1</v>
      </c>
      <c r="Z278" s="126">
        <f t="shared" ca="1" si="32"/>
        <v>1.73</v>
      </c>
      <c r="AA278" s="126">
        <f t="shared" ca="1" si="33"/>
        <v>1.73</v>
      </c>
      <c r="AB278" s="111">
        <f ca="1">IF($W278&gt;22,100%,OFFSET('B5_FED-CA Tax Depr Rates'!$D$30,0,'B1-NBV NTV Detail'!$W278-1))</f>
        <v>1</v>
      </c>
      <c r="AC278" s="126">
        <f t="shared" ca="1" si="34"/>
        <v>1.73</v>
      </c>
    </row>
    <row r="279" spans="1:29">
      <c r="A279" s="20" t="s">
        <v>93</v>
      </c>
      <c r="B279" s="24" t="s">
        <v>94</v>
      </c>
      <c r="C279" s="24" t="s">
        <v>102</v>
      </c>
      <c r="D279" s="24" t="s">
        <v>99</v>
      </c>
      <c r="E279" s="24" t="s">
        <v>96</v>
      </c>
      <c r="F279" s="213">
        <v>1977</v>
      </c>
      <c r="G279" s="215" t="s">
        <v>322</v>
      </c>
      <c r="H279" s="215">
        <v>0.19</v>
      </c>
      <c r="I279" s="215">
        <v>0.13</v>
      </c>
      <c r="J279" s="216">
        <v>0.06</v>
      </c>
      <c r="K279" s="219"/>
      <c r="L279" s="206"/>
      <c r="R279" s="110">
        <f t="shared" si="29"/>
        <v>1977</v>
      </c>
      <c r="S279" s="122">
        <f t="shared" si="35"/>
        <v>0.19</v>
      </c>
      <c r="T279" s="111">
        <f>VLOOKUP(R279,'B4_VINTAGE-TAX'!$A$2:$C$100,3,FALSE)</f>
        <v>0</v>
      </c>
      <c r="U279" s="76">
        <v>1</v>
      </c>
      <c r="V279" s="126">
        <f t="shared" si="31"/>
        <v>0</v>
      </c>
      <c r="W279" s="118">
        <f t="shared" si="30"/>
        <v>42</v>
      </c>
      <c r="X279" s="76">
        <v>1</v>
      </c>
      <c r="Y279" s="111">
        <f ca="1">IF(W279&gt;15,100%,OFFSET('B5_FED-CA Tax Depr Rates'!$D$23,0,'B1-NBV NTV Detail'!W279-1))</f>
        <v>1</v>
      </c>
      <c r="Z279" s="126">
        <f t="shared" ca="1" si="32"/>
        <v>0.19</v>
      </c>
      <c r="AA279" s="126">
        <f t="shared" ca="1" si="33"/>
        <v>0.19</v>
      </c>
      <c r="AB279" s="111">
        <f ca="1">IF($W279&gt;22,100%,OFFSET('B5_FED-CA Tax Depr Rates'!$D$30,0,'B1-NBV NTV Detail'!$W279-1))</f>
        <v>1</v>
      </c>
      <c r="AC279" s="126">
        <f t="shared" ca="1" si="34"/>
        <v>0.19</v>
      </c>
    </row>
    <row r="280" spans="1:29">
      <c r="A280" s="20" t="s">
        <v>93</v>
      </c>
      <c r="B280" s="24" t="s">
        <v>94</v>
      </c>
      <c r="C280" s="24" t="s">
        <v>102</v>
      </c>
      <c r="D280" s="24" t="s">
        <v>99</v>
      </c>
      <c r="E280" s="24" t="s">
        <v>96</v>
      </c>
      <c r="F280" s="213">
        <v>1978</v>
      </c>
      <c r="G280" s="215" t="s">
        <v>322</v>
      </c>
      <c r="H280" s="215">
        <v>1.56</v>
      </c>
      <c r="I280" s="215">
        <v>1.02</v>
      </c>
      <c r="J280" s="216">
        <v>0.54</v>
      </c>
      <c r="K280" s="219"/>
      <c r="L280" s="206"/>
      <c r="R280" s="110">
        <f t="shared" si="29"/>
        <v>1978</v>
      </c>
      <c r="S280" s="122">
        <f t="shared" si="35"/>
        <v>1.56</v>
      </c>
      <c r="T280" s="111">
        <f>VLOOKUP(R280,'B4_VINTAGE-TAX'!$A$2:$C$100,3,FALSE)</f>
        <v>0</v>
      </c>
      <c r="U280" s="76">
        <v>1</v>
      </c>
      <c r="V280" s="126">
        <f t="shared" si="31"/>
        <v>0</v>
      </c>
      <c r="W280" s="118">
        <f t="shared" si="30"/>
        <v>41</v>
      </c>
      <c r="X280" s="76">
        <v>1</v>
      </c>
      <c r="Y280" s="111">
        <f ca="1">IF(W280&gt;15,100%,OFFSET('B5_FED-CA Tax Depr Rates'!$D$23,0,'B1-NBV NTV Detail'!W280-1))</f>
        <v>1</v>
      </c>
      <c r="Z280" s="126">
        <f t="shared" ca="1" si="32"/>
        <v>1.56</v>
      </c>
      <c r="AA280" s="126">
        <f t="shared" ca="1" si="33"/>
        <v>1.56</v>
      </c>
      <c r="AB280" s="111">
        <f ca="1">IF($W280&gt;22,100%,OFFSET('B5_FED-CA Tax Depr Rates'!$D$30,0,'B1-NBV NTV Detail'!$W280-1))</f>
        <v>1</v>
      </c>
      <c r="AC280" s="126">
        <f t="shared" ca="1" si="34"/>
        <v>1.56</v>
      </c>
    </row>
    <row r="281" spans="1:29">
      <c r="A281" s="20" t="s">
        <v>93</v>
      </c>
      <c r="B281" s="24" t="s">
        <v>94</v>
      </c>
      <c r="C281" s="24" t="s">
        <v>102</v>
      </c>
      <c r="D281" s="24" t="s">
        <v>99</v>
      </c>
      <c r="E281" s="24" t="s">
        <v>96</v>
      </c>
      <c r="F281" s="213">
        <v>1979</v>
      </c>
      <c r="G281" s="215" t="s">
        <v>322</v>
      </c>
      <c r="H281" s="215">
        <v>0.68</v>
      </c>
      <c r="I281" s="215">
        <v>0.43</v>
      </c>
      <c r="J281" s="216">
        <v>0.25</v>
      </c>
      <c r="K281" s="219"/>
      <c r="L281" s="206"/>
      <c r="R281" s="110">
        <f t="shared" si="29"/>
        <v>1979</v>
      </c>
      <c r="S281" s="122">
        <f t="shared" si="35"/>
        <v>0.68</v>
      </c>
      <c r="T281" s="111">
        <f>VLOOKUP(R281,'B4_VINTAGE-TAX'!$A$2:$C$100,3,FALSE)</f>
        <v>0</v>
      </c>
      <c r="U281" s="76">
        <v>1</v>
      </c>
      <c r="V281" s="126">
        <f t="shared" si="31"/>
        <v>0</v>
      </c>
      <c r="W281" s="118">
        <f t="shared" si="30"/>
        <v>40</v>
      </c>
      <c r="X281" s="76">
        <v>1</v>
      </c>
      <c r="Y281" s="111">
        <f ca="1">IF(W281&gt;15,100%,OFFSET('B5_FED-CA Tax Depr Rates'!$D$23,0,'B1-NBV NTV Detail'!W281-1))</f>
        <v>1</v>
      </c>
      <c r="Z281" s="126">
        <f t="shared" ca="1" si="32"/>
        <v>0.68</v>
      </c>
      <c r="AA281" s="126">
        <f t="shared" ca="1" si="33"/>
        <v>0.68</v>
      </c>
      <c r="AB281" s="111">
        <f ca="1">IF($W281&gt;22,100%,OFFSET('B5_FED-CA Tax Depr Rates'!$D$30,0,'B1-NBV NTV Detail'!$W281-1))</f>
        <v>1</v>
      </c>
      <c r="AC281" s="126">
        <f t="shared" ca="1" si="34"/>
        <v>0.68</v>
      </c>
    </row>
    <row r="282" spans="1:29">
      <c r="A282" s="20" t="s">
        <v>93</v>
      </c>
      <c r="B282" s="24" t="s">
        <v>94</v>
      </c>
      <c r="C282" s="24" t="s">
        <v>102</v>
      </c>
      <c r="D282" s="24" t="s">
        <v>99</v>
      </c>
      <c r="E282" s="24" t="s">
        <v>96</v>
      </c>
      <c r="F282" s="213">
        <v>1980</v>
      </c>
      <c r="G282" s="215" t="s">
        <v>322</v>
      </c>
      <c r="H282" s="215">
        <v>3.26</v>
      </c>
      <c r="I282" s="215">
        <v>2.04</v>
      </c>
      <c r="J282" s="216">
        <v>1.22</v>
      </c>
      <c r="K282" s="219"/>
      <c r="L282" s="206"/>
      <c r="R282" s="110">
        <f t="shared" si="29"/>
        <v>1980</v>
      </c>
      <c r="S282" s="122">
        <f t="shared" si="35"/>
        <v>3.26</v>
      </c>
      <c r="T282" s="111">
        <f>VLOOKUP(R282,'B4_VINTAGE-TAX'!$A$2:$C$100,3,FALSE)</f>
        <v>0</v>
      </c>
      <c r="U282" s="76">
        <v>1</v>
      </c>
      <c r="V282" s="126">
        <f t="shared" si="31"/>
        <v>0</v>
      </c>
      <c r="W282" s="118">
        <f t="shared" si="30"/>
        <v>39</v>
      </c>
      <c r="X282" s="76">
        <v>1</v>
      </c>
      <c r="Y282" s="111">
        <f ca="1">IF(W282&gt;15,100%,OFFSET('B5_FED-CA Tax Depr Rates'!$D$23,0,'B1-NBV NTV Detail'!W282-1))</f>
        <v>1</v>
      </c>
      <c r="Z282" s="126">
        <f t="shared" ca="1" si="32"/>
        <v>3.26</v>
      </c>
      <c r="AA282" s="126">
        <f t="shared" ca="1" si="33"/>
        <v>3.26</v>
      </c>
      <c r="AB282" s="111">
        <f ca="1">IF($W282&gt;22,100%,OFFSET('B5_FED-CA Tax Depr Rates'!$D$30,0,'B1-NBV NTV Detail'!$W282-1))</f>
        <v>1</v>
      </c>
      <c r="AC282" s="126">
        <f t="shared" ca="1" si="34"/>
        <v>3.26</v>
      </c>
    </row>
    <row r="283" spans="1:29">
      <c r="A283" s="20" t="s">
        <v>93</v>
      </c>
      <c r="B283" s="24" t="s">
        <v>94</v>
      </c>
      <c r="C283" s="24" t="s">
        <v>102</v>
      </c>
      <c r="D283" s="24" t="s">
        <v>99</v>
      </c>
      <c r="E283" s="24" t="s">
        <v>96</v>
      </c>
      <c r="F283" s="213">
        <v>1981</v>
      </c>
      <c r="G283" s="215" t="s">
        <v>322</v>
      </c>
      <c r="H283" s="215">
        <v>2.96</v>
      </c>
      <c r="I283" s="215">
        <v>1.81</v>
      </c>
      <c r="J283" s="216">
        <v>1.1499999999999999</v>
      </c>
      <c r="K283" s="219"/>
      <c r="L283" s="206"/>
      <c r="R283" s="110">
        <f t="shared" si="29"/>
        <v>1981</v>
      </c>
      <c r="S283" s="122">
        <f t="shared" si="35"/>
        <v>2.96</v>
      </c>
      <c r="T283" s="111">
        <f>VLOOKUP(R283,'B4_VINTAGE-TAX'!$A$2:$C$100,3,FALSE)</f>
        <v>0</v>
      </c>
      <c r="U283" s="76">
        <v>1</v>
      </c>
      <c r="V283" s="126">
        <f t="shared" si="31"/>
        <v>0</v>
      </c>
      <c r="W283" s="118">
        <f t="shared" si="30"/>
        <v>38</v>
      </c>
      <c r="X283" s="76">
        <v>1</v>
      </c>
      <c r="Y283" s="111">
        <f ca="1">IF(W283&gt;15,100%,OFFSET('B5_FED-CA Tax Depr Rates'!$D$23,0,'B1-NBV NTV Detail'!W283-1))</f>
        <v>1</v>
      </c>
      <c r="Z283" s="126">
        <f t="shared" ca="1" si="32"/>
        <v>2.96</v>
      </c>
      <c r="AA283" s="126">
        <f t="shared" ca="1" si="33"/>
        <v>2.96</v>
      </c>
      <c r="AB283" s="111">
        <f ca="1">IF($W283&gt;22,100%,OFFSET('B5_FED-CA Tax Depr Rates'!$D$30,0,'B1-NBV NTV Detail'!$W283-1))</f>
        <v>1</v>
      </c>
      <c r="AC283" s="126">
        <f t="shared" ca="1" si="34"/>
        <v>2.96</v>
      </c>
    </row>
    <row r="284" spans="1:29">
      <c r="A284" s="20" t="s">
        <v>93</v>
      </c>
      <c r="B284" s="24" t="s">
        <v>94</v>
      </c>
      <c r="C284" s="24" t="s">
        <v>102</v>
      </c>
      <c r="D284" s="24" t="s">
        <v>99</v>
      </c>
      <c r="E284" s="24" t="s">
        <v>96</v>
      </c>
      <c r="F284" s="213">
        <v>1982</v>
      </c>
      <c r="G284" s="215" t="s">
        <v>322</v>
      </c>
      <c r="H284" s="215">
        <v>4.38</v>
      </c>
      <c r="I284" s="215">
        <v>2.62</v>
      </c>
      <c r="J284" s="216">
        <v>1.76</v>
      </c>
      <c r="K284" s="219"/>
      <c r="L284" s="206"/>
      <c r="R284" s="110">
        <f t="shared" si="29"/>
        <v>1982</v>
      </c>
      <c r="S284" s="122">
        <f t="shared" si="35"/>
        <v>4.38</v>
      </c>
      <c r="T284" s="111">
        <f>VLOOKUP(R284,'B4_VINTAGE-TAX'!$A$2:$C$100,3,FALSE)</f>
        <v>0</v>
      </c>
      <c r="U284" s="76">
        <v>1</v>
      </c>
      <c r="V284" s="126">
        <f t="shared" si="31"/>
        <v>0</v>
      </c>
      <c r="W284" s="118">
        <f t="shared" si="30"/>
        <v>37</v>
      </c>
      <c r="X284" s="76">
        <v>1</v>
      </c>
      <c r="Y284" s="111">
        <f ca="1">IF(W284&gt;15,100%,OFFSET('B5_FED-CA Tax Depr Rates'!$D$23,0,'B1-NBV NTV Detail'!W284-1))</f>
        <v>1</v>
      </c>
      <c r="Z284" s="126">
        <f t="shared" ca="1" si="32"/>
        <v>4.38</v>
      </c>
      <c r="AA284" s="126">
        <f t="shared" ca="1" si="33"/>
        <v>4.38</v>
      </c>
      <c r="AB284" s="111">
        <f ca="1">IF($W284&gt;22,100%,OFFSET('B5_FED-CA Tax Depr Rates'!$D$30,0,'B1-NBV NTV Detail'!$W284-1))</f>
        <v>1</v>
      </c>
      <c r="AC284" s="126">
        <f t="shared" ca="1" si="34"/>
        <v>4.38</v>
      </c>
    </row>
    <row r="285" spans="1:29">
      <c r="A285" s="20" t="s">
        <v>93</v>
      </c>
      <c r="B285" s="24" t="s">
        <v>94</v>
      </c>
      <c r="C285" s="24" t="s">
        <v>102</v>
      </c>
      <c r="D285" s="24" t="s">
        <v>99</v>
      </c>
      <c r="E285" s="24" t="s">
        <v>96</v>
      </c>
      <c r="F285" s="213">
        <v>1983</v>
      </c>
      <c r="G285" s="215" t="s">
        <v>322</v>
      </c>
      <c r="H285" s="215">
        <v>3.16</v>
      </c>
      <c r="I285" s="215">
        <v>1.84</v>
      </c>
      <c r="J285" s="216">
        <v>1.32</v>
      </c>
      <c r="K285" s="219"/>
      <c r="L285" s="206"/>
      <c r="R285" s="110">
        <f t="shared" si="29"/>
        <v>1983</v>
      </c>
      <c r="S285" s="122">
        <f t="shared" si="35"/>
        <v>3.16</v>
      </c>
      <c r="T285" s="111">
        <f>VLOOKUP(R285,'B4_VINTAGE-TAX'!$A$2:$C$100,3,FALSE)</f>
        <v>0</v>
      </c>
      <c r="U285" s="76">
        <v>1</v>
      </c>
      <c r="V285" s="126">
        <f t="shared" si="31"/>
        <v>0</v>
      </c>
      <c r="W285" s="118">
        <f t="shared" si="30"/>
        <v>36</v>
      </c>
      <c r="X285" s="76">
        <v>1</v>
      </c>
      <c r="Y285" s="111">
        <f ca="1">IF(W285&gt;15,100%,OFFSET('B5_FED-CA Tax Depr Rates'!$D$23,0,'B1-NBV NTV Detail'!W285-1))</f>
        <v>1</v>
      </c>
      <c r="Z285" s="126">
        <f t="shared" ca="1" si="32"/>
        <v>3.16</v>
      </c>
      <c r="AA285" s="126">
        <f t="shared" ca="1" si="33"/>
        <v>3.16</v>
      </c>
      <c r="AB285" s="111">
        <f ca="1">IF($W285&gt;22,100%,OFFSET('B5_FED-CA Tax Depr Rates'!$D$30,0,'B1-NBV NTV Detail'!$W285-1))</f>
        <v>1</v>
      </c>
      <c r="AC285" s="126">
        <f t="shared" ca="1" si="34"/>
        <v>3.16</v>
      </c>
    </row>
    <row r="286" spans="1:29">
      <c r="A286" s="20" t="s">
        <v>93</v>
      </c>
      <c r="B286" s="24" t="s">
        <v>94</v>
      </c>
      <c r="C286" s="24" t="s">
        <v>102</v>
      </c>
      <c r="D286" s="24" t="s">
        <v>99</v>
      </c>
      <c r="E286" s="24" t="s">
        <v>96</v>
      </c>
      <c r="F286" s="213">
        <v>1984</v>
      </c>
      <c r="G286" s="215" t="s">
        <v>322</v>
      </c>
      <c r="H286" s="215">
        <v>2.4500000000000002</v>
      </c>
      <c r="I286" s="215">
        <v>1.4</v>
      </c>
      <c r="J286" s="216">
        <v>1.05</v>
      </c>
      <c r="K286" s="219"/>
      <c r="L286" s="206"/>
      <c r="R286" s="110">
        <f t="shared" si="29"/>
        <v>1984</v>
      </c>
      <c r="S286" s="122">
        <f t="shared" si="35"/>
        <v>2.4500000000000002</v>
      </c>
      <c r="T286" s="111">
        <f>VLOOKUP(R286,'B4_VINTAGE-TAX'!$A$2:$C$100,3,FALSE)</f>
        <v>0</v>
      </c>
      <c r="U286" s="76">
        <v>1</v>
      </c>
      <c r="V286" s="126">
        <f t="shared" si="31"/>
        <v>0</v>
      </c>
      <c r="W286" s="118">
        <f t="shared" si="30"/>
        <v>35</v>
      </c>
      <c r="X286" s="76">
        <v>1</v>
      </c>
      <c r="Y286" s="111">
        <f ca="1">IF(W286&gt;15,100%,OFFSET('B5_FED-CA Tax Depr Rates'!$D$23,0,'B1-NBV NTV Detail'!W286-1))</f>
        <v>1</v>
      </c>
      <c r="Z286" s="126">
        <f t="shared" ca="1" si="32"/>
        <v>2.4500000000000002</v>
      </c>
      <c r="AA286" s="126">
        <f t="shared" ca="1" si="33"/>
        <v>2.4500000000000002</v>
      </c>
      <c r="AB286" s="111">
        <f ca="1">IF($W286&gt;22,100%,OFFSET('B5_FED-CA Tax Depr Rates'!$D$30,0,'B1-NBV NTV Detail'!$W286-1))</f>
        <v>1</v>
      </c>
      <c r="AC286" s="126">
        <f t="shared" ca="1" si="34"/>
        <v>2.4500000000000002</v>
      </c>
    </row>
    <row r="287" spans="1:29">
      <c r="A287" s="20" t="s">
        <v>93</v>
      </c>
      <c r="B287" s="24" t="s">
        <v>94</v>
      </c>
      <c r="C287" s="24" t="s">
        <v>102</v>
      </c>
      <c r="D287" s="24" t="s">
        <v>99</v>
      </c>
      <c r="E287" s="24" t="s">
        <v>96</v>
      </c>
      <c r="F287" s="213">
        <v>1985</v>
      </c>
      <c r="G287" s="215" t="s">
        <v>322</v>
      </c>
      <c r="H287" s="215">
        <v>5.34</v>
      </c>
      <c r="I287" s="215">
        <v>2.97</v>
      </c>
      <c r="J287" s="216">
        <v>2.37</v>
      </c>
      <c r="K287" s="219"/>
      <c r="L287" s="206"/>
      <c r="R287" s="110">
        <f t="shared" si="29"/>
        <v>1985</v>
      </c>
      <c r="S287" s="122">
        <f t="shared" si="35"/>
        <v>5.34</v>
      </c>
      <c r="T287" s="111">
        <f>VLOOKUP(R287,'B4_VINTAGE-TAX'!$A$2:$C$100,3,FALSE)</f>
        <v>0</v>
      </c>
      <c r="U287" s="76">
        <v>1</v>
      </c>
      <c r="V287" s="126">
        <f t="shared" si="31"/>
        <v>0</v>
      </c>
      <c r="W287" s="118">
        <f t="shared" si="30"/>
        <v>34</v>
      </c>
      <c r="X287" s="76">
        <v>1</v>
      </c>
      <c r="Y287" s="111">
        <f ca="1">IF(W287&gt;15,100%,OFFSET('B5_FED-CA Tax Depr Rates'!$D$23,0,'B1-NBV NTV Detail'!W287-1))</f>
        <v>1</v>
      </c>
      <c r="Z287" s="126">
        <f t="shared" ca="1" si="32"/>
        <v>5.34</v>
      </c>
      <c r="AA287" s="126">
        <f t="shared" ca="1" si="33"/>
        <v>5.34</v>
      </c>
      <c r="AB287" s="111">
        <f ca="1">IF($W287&gt;22,100%,OFFSET('B5_FED-CA Tax Depr Rates'!$D$30,0,'B1-NBV NTV Detail'!$W287-1))</f>
        <v>1</v>
      </c>
      <c r="AC287" s="126">
        <f t="shared" ca="1" si="34"/>
        <v>5.34</v>
      </c>
    </row>
    <row r="288" spans="1:29">
      <c r="A288" s="20" t="s">
        <v>93</v>
      </c>
      <c r="B288" s="24" t="s">
        <v>94</v>
      </c>
      <c r="C288" s="24" t="s">
        <v>102</v>
      </c>
      <c r="D288" s="24" t="s">
        <v>99</v>
      </c>
      <c r="E288" s="24" t="s">
        <v>96</v>
      </c>
      <c r="F288" s="213">
        <v>1986</v>
      </c>
      <c r="G288" s="215" t="s">
        <v>322</v>
      </c>
      <c r="H288" s="215">
        <v>9.48</v>
      </c>
      <c r="I288" s="215">
        <v>5.13</v>
      </c>
      <c r="J288" s="216">
        <v>4.3499999999999996</v>
      </c>
      <c r="K288" s="219"/>
      <c r="L288" s="206"/>
      <c r="R288" s="110">
        <f t="shared" si="29"/>
        <v>1986</v>
      </c>
      <c r="S288" s="122">
        <f t="shared" si="35"/>
        <v>9.48</v>
      </c>
      <c r="T288" s="111">
        <f>VLOOKUP(R288,'B4_VINTAGE-TAX'!$A$2:$C$100,3,FALSE)</f>
        <v>0</v>
      </c>
      <c r="U288" s="76">
        <v>1</v>
      </c>
      <c r="V288" s="126">
        <f t="shared" si="31"/>
        <v>0</v>
      </c>
      <c r="W288" s="118">
        <f t="shared" si="30"/>
        <v>33</v>
      </c>
      <c r="X288" s="76">
        <v>1</v>
      </c>
      <c r="Y288" s="111">
        <f ca="1">IF(W288&gt;15,100%,OFFSET('B5_FED-CA Tax Depr Rates'!$D$23,0,'B1-NBV NTV Detail'!W288-1))</f>
        <v>1</v>
      </c>
      <c r="Z288" s="126">
        <f t="shared" ca="1" si="32"/>
        <v>9.48</v>
      </c>
      <c r="AA288" s="126">
        <f t="shared" ca="1" si="33"/>
        <v>9.48</v>
      </c>
      <c r="AB288" s="111">
        <f ca="1">IF($W288&gt;22,100%,OFFSET('B5_FED-CA Tax Depr Rates'!$D$30,0,'B1-NBV NTV Detail'!$W288-1))</f>
        <v>1</v>
      </c>
      <c r="AC288" s="126">
        <f t="shared" ca="1" si="34"/>
        <v>9.48</v>
      </c>
    </row>
    <row r="289" spans="1:29">
      <c r="A289" s="20" t="s">
        <v>93</v>
      </c>
      <c r="B289" s="24" t="s">
        <v>94</v>
      </c>
      <c r="C289" s="24" t="s">
        <v>102</v>
      </c>
      <c r="D289" s="24" t="s">
        <v>99</v>
      </c>
      <c r="E289" s="24" t="s">
        <v>96</v>
      </c>
      <c r="F289" s="213">
        <v>1987</v>
      </c>
      <c r="G289" s="215" t="s">
        <v>322</v>
      </c>
      <c r="H289" s="215">
        <v>5.43</v>
      </c>
      <c r="I289" s="215">
        <v>2.86</v>
      </c>
      <c r="J289" s="216">
        <v>2.57</v>
      </c>
      <c r="K289" s="219"/>
      <c r="L289" s="206"/>
      <c r="R289" s="110">
        <f t="shared" si="29"/>
        <v>1987</v>
      </c>
      <c r="S289" s="122">
        <f t="shared" si="35"/>
        <v>5.43</v>
      </c>
      <c r="T289" s="111">
        <f>VLOOKUP(R289,'B4_VINTAGE-TAX'!$A$2:$C$100,3,FALSE)</f>
        <v>0</v>
      </c>
      <c r="U289" s="76">
        <v>1</v>
      </c>
      <c r="V289" s="126">
        <f t="shared" si="31"/>
        <v>0</v>
      </c>
      <c r="W289" s="118">
        <f t="shared" si="30"/>
        <v>32</v>
      </c>
      <c r="X289" s="76">
        <v>1</v>
      </c>
      <c r="Y289" s="111">
        <f ca="1">IF(W289&gt;15,100%,OFFSET('B5_FED-CA Tax Depr Rates'!$D$23,0,'B1-NBV NTV Detail'!W289-1))</f>
        <v>1</v>
      </c>
      <c r="Z289" s="126">
        <f t="shared" ca="1" si="32"/>
        <v>5.43</v>
      </c>
      <c r="AA289" s="126">
        <f t="shared" ca="1" si="33"/>
        <v>5.43</v>
      </c>
      <c r="AB289" s="111">
        <f ca="1">IF($W289&gt;22,100%,OFFSET('B5_FED-CA Tax Depr Rates'!$D$30,0,'B1-NBV NTV Detail'!$W289-1))</f>
        <v>1</v>
      </c>
      <c r="AC289" s="126">
        <f t="shared" ca="1" si="34"/>
        <v>5.43</v>
      </c>
    </row>
    <row r="290" spans="1:29">
      <c r="A290" s="20" t="s">
        <v>93</v>
      </c>
      <c r="B290" s="24" t="s">
        <v>94</v>
      </c>
      <c r="C290" s="24" t="s">
        <v>102</v>
      </c>
      <c r="D290" s="24" t="s">
        <v>99</v>
      </c>
      <c r="E290" s="24" t="s">
        <v>96</v>
      </c>
      <c r="F290" s="213">
        <v>1988</v>
      </c>
      <c r="G290" s="215">
        <v>1</v>
      </c>
      <c r="H290" s="215">
        <v>24.09</v>
      </c>
      <c r="I290" s="215">
        <v>12.33</v>
      </c>
      <c r="J290" s="216">
        <v>11.76</v>
      </c>
      <c r="K290" s="219"/>
      <c r="L290" s="206"/>
      <c r="R290" s="110">
        <f t="shared" si="29"/>
        <v>1988</v>
      </c>
      <c r="S290" s="122">
        <f t="shared" si="35"/>
        <v>24.09</v>
      </c>
      <c r="T290" s="111">
        <f>VLOOKUP(R290,'B4_VINTAGE-TAX'!$A$2:$C$100,3,FALSE)</f>
        <v>0</v>
      </c>
      <c r="U290" s="76">
        <v>1</v>
      </c>
      <c r="V290" s="126">
        <f t="shared" si="31"/>
        <v>0</v>
      </c>
      <c r="W290" s="118">
        <f t="shared" si="30"/>
        <v>31</v>
      </c>
      <c r="X290" s="76">
        <v>1</v>
      </c>
      <c r="Y290" s="111">
        <f ca="1">IF(W290&gt;15,100%,OFFSET('B5_FED-CA Tax Depr Rates'!$D$23,0,'B1-NBV NTV Detail'!W290-1))</f>
        <v>1</v>
      </c>
      <c r="Z290" s="126">
        <f t="shared" ca="1" si="32"/>
        <v>24.09</v>
      </c>
      <c r="AA290" s="126">
        <f t="shared" ca="1" si="33"/>
        <v>24.09</v>
      </c>
      <c r="AB290" s="111">
        <f ca="1">IF($W290&gt;22,100%,OFFSET('B5_FED-CA Tax Depr Rates'!$D$30,0,'B1-NBV NTV Detail'!$W290-1))</f>
        <v>1</v>
      </c>
      <c r="AC290" s="126">
        <f t="shared" ca="1" si="34"/>
        <v>24.09</v>
      </c>
    </row>
    <row r="291" spans="1:29">
      <c r="A291" s="20" t="s">
        <v>93</v>
      </c>
      <c r="B291" s="24" t="s">
        <v>94</v>
      </c>
      <c r="C291" s="24" t="s">
        <v>102</v>
      </c>
      <c r="D291" s="24" t="s">
        <v>99</v>
      </c>
      <c r="E291" s="24" t="s">
        <v>96</v>
      </c>
      <c r="F291" s="213">
        <v>1989</v>
      </c>
      <c r="G291" s="215">
        <v>4</v>
      </c>
      <c r="H291" s="215">
        <v>62.4</v>
      </c>
      <c r="I291" s="215">
        <v>31.03</v>
      </c>
      <c r="J291" s="216">
        <v>31.37</v>
      </c>
      <c r="K291" s="219"/>
      <c r="L291" s="206"/>
      <c r="R291" s="110">
        <f t="shared" si="29"/>
        <v>1989</v>
      </c>
      <c r="S291" s="122">
        <f t="shared" si="35"/>
        <v>62.4</v>
      </c>
      <c r="T291" s="111">
        <f>VLOOKUP(R291,'B4_VINTAGE-TAX'!$A$2:$C$100,3,FALSE)</f>
        <v>0</v>
      </c>
      <c r="U291" s="76">
        <v>1</v>
      </c>
      <c r="V291" s="126">
        <f t="shared" si="31"/>
        <v>0</v>
      </c>
      <c r="W291" s="118">
        <f t="shared" si="30"/>
        <v>30</v>
      </c>
      <c r="X291" s="76">
        <v>1</v>
      </c>
      <c r="Y291" s="111">
        <f ca="1">IF(W291&gt;15,100%,OFFSET('B5_FED-CA Tax Depr Rates'!$D$23,0,'B1-NBV NTV Detail'!W291-1))</f>
        <v>1</v>
      </c>
      <c r="Z291" s="126">
        <f t="shared" ca="1" si="32"/>
        <v>62.4</v>
      </c>
      <c r="AA291" s="126">
        <f t="shared" ca="1" si="33"/>
        <v>62.4</v>
      </c>
      <c r="AB291" s="111">
        <f ca="1">IF($W291&gt;22,100%,OFFSET('B5_FED-CA Tax Depr Rates'!$D$30,0,'B1-NBV NTV Detail'!$W291-1))</f>
        <v>1</v>
      </c>
      <c r="AC291" s="126">
        <f t="shared" ca="1" si="34"/>
        <v>62.4</v>
      </c>
    </row>
    <row r="292" spans="1:29">
      <c r="A292" s="20" t="s">
        <v>93</v>
      </c>
      <c r="B292" s="24" t="s">
        <v>94</v>
      </c>
      <c r="C292" s="24" t="s">
        <v>102</v>
      </c>
      <c r="D292" s="24" t="s">
        <v>99</v>
      </c>
      <c r="E292" s="24" t="s">
        <v>96</v>
      </c>
      <c r="F292" s="213">
        <v>1990</v>
      </c>
      <c r="G292" s="215">
        <v>1</v>
      </c>
      <c r="H292" s="215">
        <v>20.47</v>
      </c>
      <c r="I292" s="215">
        <v>9.8800000000000008</v>
      </c>
      <c r="J292" s="216">
        <v>10.59</v>
      </c>
      <c r="K292" s="219"/>
      <c r="L292" s="206"/>
      <c r="R292" s="110">
        <f t="shared" si="29"/>
        <v>1990</v>
      </c>
      <c r="S292" s="122">
        <f t="shared" si="35"/>
        <v>20.47</v>
      </c>
      <c r="T292" s="111">
        <f>VLOOKUP(R292,'B4_VINTAGE-TAX'!$A$2:$C$100,3,FALSE)</f>
        <v>0</v>
      </c>
      <c r="U292" s="76">
        <v>1</v>
      </c>
      <c r="V292" s="126">
        <f t="shared" si="31"/>
        <v>0</v>
      </c>
      <c r="W292" s="118">
        <f t="shared" si="30"/>
        <v>29</v>
      </c>
      <c r="X292" s="76">
        <v>1</v>
      </c>
      <c r="Y292" s="111">
        <f ca="1">IF(W292&gt;15,100%,OFFSET('B5_FED-CA Tax Depr Rates'!$D$23,0,'B1-NBV NTV Detail'!W292-1))</f>
        <v>1</v>
      </c>
      <c r="Z292" s="126">
        <f t="shared" ca="1" si="32"/>
        <v>20.47</v>
      </c>
      <c r="AA292" s="126">
        <f t="shared" ca="1" si="33"/>
        <v>20.47</v>
      </c>
      <c r="AB292" s="111">
        <f ca="1">IF($W292&gt;22,100%,OFFSET('B5_FED-CA Tax Depr Rates'!$D$30,0,'B1-NBV NTV Detail'!$W292-1))</f>
        <v>1</v>
      </c>
      <c r="AC292" s="126">
        <f t="shared" ca="1" si="34"/>
        <v>20.47</v>
      </c>
    </row>
    <row r="293" spans="1:29">
      <c r="A293" s="20" t="s">
        <v>93</v>
      </c>
      <c r="B293" s="24" t="s">
        <v>94</v>
      </c>
      <c r="C293" s="24" t="s">
        <v>102</v>
      </c>
      <c r="D293" s="24" t="s">
        <v>99</v>
      </c>
      <c r="E293" s="24" t="s">
        <v>96</v>
      </c>
      <c r="F293" s="213">
        <v>1991</v>
      </c>
      <c r="G293" s="215" t="s">
        <v>322</v>
      </c>
      <c r="H293" s="215">
        <v>11.38</v>
      </c>
      <c r="I293" s="215">
        <v>5.32</v>
      </c>
      <c r="J293" s="216">
        <v>6.06</v>
      </c>
      <c r="K293" s="219"/>
      <c r="L293" s="206"/>
      <c r="R293" s="110">
        <f t="shared" si="29"/>
        <v>1991</v>
      </c>
      <c r="S293" s="122">
        <f t="shared" si="35"/>
        <v>11.38</v>
      </c>
      <c r="T293" s="111">
        <f>VLOOKUP(R293,'B4_VINTAGE-TAX'!$A$2:$C$100,3,FALSE)</f>
        <v>0</v>
      </c>
      <c r="U293" s="76">
        <v>1</v>
      </c>
      <c r="V293" s="126">
        <f t="shared" si="31"/>
        <v>0</v>
      </c>
      <c r="W293" s="118">
        <f t="shared" si="30"/>
        <v>28</v>
      </c>
      <c r="X293" s="76">
        <v>1</v>
      </c>
      <c r="Y293" s="111">
        <f ca="1">IF(W293&gt;15,100%,OFFSET('B5_FED-CA Tax Depr Rates'!$D$23,0,'B1-NBV NTV Detail'!W293-1))</f>
        <v>1</v>
      </c>
      <c r="Z293" s="126">
        <f t="shared" ca="1" si="32"/>
        <v>11.38</v>
      </c>
      <c r="AA293" s="126">
        <f t="shared" ca="1" si="33"/>
        <v>11.38</v>
      </c>
      <c r="AB293" s="111">
        <f ca="1">IF($W293&gt;22,100%,OFFSET('B5_FED-CA Tax Depr Rates'!$D$30,0,'B1-NBV NTV Detail'!$W293-1))</f>
        <v>1</v>
      </c>
      <c r="AC293" s="126">
        <f t="shared" ca="1" si="34"/>
        <v>11.38</v>
      </c>
    </row>
    <row r="294" spans="1:29">
      <c r="A294" s="20" t="s">
        <v>93</v>
      </c>
      <c r="B294" s="24" t="s">
        <v>94</v>
      </c>
      <c r="C294" s="24" t="s">
        <v>102</v>
      </c>
      <c r="D294" s="24" t="s">
        <v>99</v>
      </c>
      <c r="E294" s="24" t="s">
        <v>96</v>
      </c>
      <c r="F294" s="213">
        <v>1992</v>
      </c>
      <c r="G294" s="215" t="s">
        <v>322</v>
      </c>
      <c r="H294" s="215">
        <v>12.47</v>
      </c>
      <c r="I294" s="215">
        <v>5.64</v>
      </c>
      <c r="J294" s="216">
        <v>6.83</v>
      </c>
      <c r="K294" s="219"/>
      <c r="L294" s="206"/>
      <c r="R294" s="110">
        <f t="shared" si="29"/>
        <v>1992</v>
      </c>
      <c r="S294" s="122">
        <f t="shared" si="35"/>
        <v>12.47</v>
      </c>
      <c r="T294" s="111">
        <f>VLOOKUP(R294,'B4_VINTAGE-TAX'!$A$2:$C$100,3,FALSE)</f>
        <v>0</v>
      </c>
      <c r="U294" s="76">
        <v>1</v>
      </c>
      <c r="V294" s="126">
        <f t="shared" si="31"/>
        <v>0</v>
      </c>
      <c r="W294" s="118">
        <f t="shared" si="30"/>
        <v>27</v>
      </c>
      <c r="X294" s="76">
        <v>1</v>
      </c>
      <c r="Y294" s="111">
        <f ca="1">IF(W294&gt;15,100%,OFFSET('B5_FED-CA Tax Depr Rates'!$D$23,0,'B1-NBV NTV Detail'!W294-1))</f>
        <v>1</v>
      </c>
      <c r="Z294" s="126">
        <f t="shared" ca="1" si="32"/>
        <v>12.47</v>
      </c>
      <c r="AA294" s="126">
        <f t="shared" ca="1" si="33"/>
        <v>12.47</v>
      </c>
      <c r="AB294" s="111">
        <f ca="1">IF($W294&gt;22,100%,OFFSET('B5_FED-CA Tax Depr Rates'!$D$30,0,'B1-NBV NTV Detail'!$W294-1))</f>
        <v>1</v>
      </c>
      <c r="AC294" s="126">
        <f t="shared" ca="1" si="34"/>
        <v>12.47</v>
      </c>
    </row>
    <row r="295" spans="1:29">
      <c r="A295" s="20" t="s">
        <v>93</v>
      </c>
      <c r="B295" s="24" t="s">
        <v>94</v>
      </c>
      <c r="C295" s="24" t="s">
        <v>102</v>
      </c>
      <c r="D295" s="24" t="s">
        <v>99</v>
      </c>
      <c r="E295" s="24" t="s">
        <v>96</v>
      </c>
      <c r="F295" s="213">
        <v>1993</v>
      </c>
      <c r="G295" s="215" t="s">
        <v>322</v>
      </c>
      <c r="H295" s="215">
        <v>14.32</v>
      </c>
      <c r="I295" s="215">
        <v>6.26</v>
      </c>
      <c r="J295" s="216">
        <v>8.06</v>
      </c>
      <c r="K295" s="219"/>
      <c r="L295" s="206"/>
      <c r="R295" s="110">
        <f t="shared" si="29"/>
        <v>1993</v>
      </c>
      <c r="S295" s="122">
        <f t="shared" si="35"/>
        <v>14.32</v>
      </c>
      <c r="T295" s="111">
        <f>VLOOKUP(R295,'B4_VINTAGE-TAX'!$A$2:$C$100,3,FALSE)</f>
        <v>0</v>
      </c>
      <c r="U295" s="76">
        <v>1</v>
      </c>
      <c r="V295" s="126">
        <f t="shared" si="31"/>
        <v>0</v>
      </c>
      <c r="W295" s="118">
        <f t="shared" si="30"/>
        <v>26</v>
      </c>
      <c r="X295" s="76">
        <v>1</v>
      </c>
      <c r="Y295" s="111">
        <f ca="1">IF(W295&gt;15,100%,OFFSET('B5_FED-CA Tax Depr Rates'!$D$23,0,'B1-NBV NTV Detail'!W295-1))</f>
        <v>1</v>
      </c>
      <c r="Z295" s="126">
        <f t="shared" ca="1" si="32"/>
        <v>14.32</v>
      </c>
      <c r="AA295" s="126">
        <f t="shared" ca="1" si="33"/>
        <v>14.32</v>
      </c>
      <c r="AB295" s="111">
        <f ca="1">IF($W295&gt;22,100%,OFFSET('B5_FED-CA Tax Depr Rates'!$D$30,0,'B1-NBV NTV Detail'!$W295-1))</f>
        <v>1</v>
      </c>
      <c r="AC295" s="126">
        <f t="shared" ca="1" si="34"/>
        <v>14.32</v>
      </c>
    </row>
    <row r="296" spans="1:29">
      <c r="A296" s="20" t="s">
        <v>93</v>
      </c>
      <c r="B296" s="24" t="s">
        <v>94</v>
      </c>
      <c r="C296" s="24" t="s">
        <v>102</v>
      </c>
      <c r="D296" s="24" t="s">
        <v>99</v>
      </c>
      <c r="E296" s="24" t="s">
        <v>96</v>
      </c>
      <c r="F296" s="213">
        <v>1994</v>
      </c>
      <c r="G296" s="215" t="s">
        <v>322</v>
      </c>
      <c r="H296" s="215">
        <v>1.51</v>
      </c>
      <c r="I296" s="215">
        <v>0.64</v>
      </c>
      <c r="J296" s="216">
        <v>0.87</v>
      </c>
      <c r="K296" s="219"/>
      <c r="L296" s="206"/>
      <c r="R296" s="110">
        <f t="shared" si="29"/>
        <v>1994</v>
      </c>
      <c r="S296" s="122">
        <f t="shared" si="35"/>
        <v>1.51</v>
      </c>
      <c r="T296" s="111">
        <f>VLOOKUP(R296,'B4_VINTAGE-TAX'!$A$2:$C$100,3,FALSE)</f>
        <v>0</v>
      </c>
      <c r="U296" s="76">
        <v>1</v>
      </c>
      <c r="V296" s="126">
        <f t="shared" si="31"/>
        <v>0</v>
      </c>
      <c r="W296" s="118">
        <f t="shared" si="30"/>
        <v>25</v>
      </c>
      <c r="X296" s="76">
        <v>1</v>
      </c>
      <c r="Y296" s="111">
        <f ca="1">IF(W296&gt;15,100%,OFFSET('B5_FED-CA Tax Depr Rates'!$D$23,0,'B1-NBV NTV Detail'!W296-1))</f>
        <v>1</v>
      </c>
      <c r="Z296" s="126">
        <f t="shared" ca="1" si="32"/>
        <v>1.51</v>
      </c>
      <c r="AA296" s="126">
        <f t="shared" ca="1" si="33"/>
        <v>1.51</v>
      </c>
      <c r="AB296" s="111">
        <f ca="1">IF($W296&gt;22,100%,OFFSET('B5_FED-CA Tax Depr Rates'!$D$30,0,'B1-NBV NTV Detail'!$W296-1))</f>
        <v>1</v>
      </c>
      <c r="AC296" s="126">
        <f t="shared" ca="1" si="34"/>
        <v>1.51</v>
      </c>
    </row>
    <row r="297" spans="1:29">
      <c r="A297" s="20" t="s">
        <v>93</v>
      </c>
      <c r="B297" s="24" t="s">
        <v>94</v>
      </c>
      <c r="C297" s="24" t="s">
        <v>102</v>
      </c>
      <c r="D297" s="24" t="s">
        <v>99</v>
      </c>
      <c r="E297" s="24" t="s">
        <v>96</v>
      </c>
      <c r="F297" s="213">
        <v>1996</v>
      </c>
      <c r="G297" s="215" t="s">
        <v>322</v>
      </c>
      <c r="H297" s="215">
        <v>9.36</v>
      </c>
      <c r="I297" s="215">
        <v>3.66</v>
      </c>
      <c r="J297" s="216">
        <v>5.7</v>
      </c>
      <c r="K297" s="219"/>
      <c r="L297" s="206"/>
      <c r="R297" s="110">
        <f t="shared" si="29"/>
        <v>1996</v>
      </c>
      <c r="S297" s="122">
        <f t="shared" si="35"/>
        <v>9.36</v>
      </c>
      <c r="T297" s="111">
        <f>VLOOKUP(R297,'B4_VINTAGE-TAX'!$A$2:$C$100,3,FALSE)</f>
        <v>0</v>
      </c>
      <c r="U297" s="76">
        <v>1</v>
      </c>
      <c r="V297" s="126">
        <f t="shared" si="31"/>
        <v>0</v>
      </c>
      <c r="W297" s="118">
        <f t="shared" si="30"/>
        <v>23</v>
      </c>
      <c r="X297" s="76">
        <v>1</v>
      </c>
      <c r="Y297" s="111">
        <f ca="1">IF(W297&gt;15,100%,OFFSET('B5_FED-CA Tax Depr Rates'!$D$23,0,'B1-NBV NTV Detail'!W297-1))</f>
        <v>1</v>
      </c>
      <c r="Z297" s="126">
        <f t="shared" ca="1" si="32"/>
        <v>9.36</v>
      </c>
      <c r="AA297" s="126">
        <f t="shared" ca="1" si="33"/>
        <v>9.36</v>
      </c>
      <c r="AB297" s="111">
        <f ca="1">IF($W297&gt;22,100%,OFFSET('B5_FED-CA Tax Depr Rates'!$D$30,0,'B1-NBV NTV Detail'!$W297-1))</f>
        <v>1</v>
      </c>
      <c r="AC297" s="126">
        <f t="shared" ca="1" si="34"/>
        <v>9.36</v>
      </c>
    </row>
    <row r="298" spans="1:29">
      <c r="A298" s="20" t="s">
        <v>93</v>
      </c>
      <c r="B298" s="24" t="s">
        <v>94</v>
      </c>
      <c r="C298" s="24" t="s">
        <v>102</v>
      </c>
      <c r="D298" s="24" t="s">
        <v>99</v>
      </c>
      <c r="E298" s="24" t="s">
        <v>96</v>
      </c>
      <c r="F298" s="213">
        <v>2001</v>
      </c>
      <c r="G298" s="215" t="s">
        <v>322</v>
      </c>
      <c r="H298" s="215">
        <v>0</v>
      </c>
      <c r="I298" s="215" t="s">
        <v>322</v>
      </c>
      <c r="J298" s="216" t="s">
        <v>322</v>
      </c>
      <c r="K298" s="219"/>
      <c r="L298" s="206"/>
      <c r="R298" s="110">
        <f t="shared" si="29"/>
        <v>2001</v>
      </c>
      <c r="S298" s="122">
        <f t="shared" si="35"/>
        <v>0</v>
      </c>
      <c r="T298" s="111">
        <f>VLOOKUP(R298,'B4_VINTAGE-TAX'!$A$2:$C$100,3,FALSE)</f>
        <v>7.4999999999999997E-2</v>
      </c>
      <c r="U298" s="76">
        <v>1</v>
      </c>
      <c r="V298" s="126">
        <f t="shared" si="31"/>
        <v>0</v>
      </c>
      <c r="W298" s="118">
        <f t="shared" si="30"/>
        <v>18</v>
      </c>
      <c r="X298" s="76">
        <v>1</v>
      </c>
      <c r="Y298" s="111">
        <f ca="1">IF(W298&gt;15,100%,OFFSET('B5_FED-CA Tax Depr Rates'!$D$23,0,'B1-NBV NTV Detail'!W298-1))</f>
        <v>1</v>
      </c>
      <c r="Z298" s="126">
        <f t="shared" ca="1" si="32"/>
        <v>0</v>
      </c>
      <c r="AA298" s="126">
        <f t="shared" ca="1" si="33"/>
        <v>0</v>
      </c>
      <c r="AB298" s="111">
        <f ca="1">IF($W298&gt;22,100%,OFFSET('B5_FED-CA Tax Depr Rates'!$D$30,0,'B1-NBV NTV Detail'!$W298-1))</f>
        <v>0.95081908920987279</v>
      </c>
      <c r="AC298" s="126">
        <f t="shared" ca="1" si="34"/>
        <v>0</v>
      </c>
    </row>
    <row r="299" spans="1:29">
      <c r="A299" s="20" t="s">
        <v>93</v>
      </c>
      <c r="B299" s="24" t="s">
        <v>94</v>
      </c>
      <c r="C299" s="24" t="s">
        <v>102</v>
      </c>
      <c r="D299" s="24" t="s">
        <v>99</v>
      </c>
      <c r="E299" s="24" t="s">
        <v>96</v>
      </c>
      <c r="F299" s="213">
        <v>2003</v>
      </c>
      <c r="G299" s="215" t="s">
        <v>322</v>
      </c>
      <c r="H299" s="215">
        <v>0</v>
      </c>
      <c r="I299" s="215" t="s">
        <v>322</v>
      </c>
      <c r="J299" s="216" t="s">
        <v>322</v>
      </c>
      <c r="K299" s="219"/>
      <c r="L299" s="206"/>
      <c r="R299" s="110">
        <f t="shared" si="29"/>
        <v>2003</v>
      </c>
      <c r="S299" s="122">
        <f t="shared" si="35"/>
        <v>0</v>
      </c>
      <c r="T299" s="111">
        <f>VLOOKUP(R299,'B4_VINTAGE-TAX'!$A$2:$C$100,3,FALSE)</f>
        <v>0.3</v>
      </c>
      <c r="U299" s="76">
        <v>1</v>
      </c>
      <c r="V299" s="126">
        <f t="shared" si="31"/>
        <v>0</v>
      </c>
      <c r="W299" s="118">
        <f t="shared" si="30"/>
        <v>16</v>
      </c>
      <c r="X299" s="76">
        <v>1</v>
      </c>
      <c r="Y299" s="111">
        <f ca="1">IF(W299&gt;15,100%,OFFSET('B5_FED-CA Tax Depr Rates'!$D$23,0,'B1-NBV NTV Detail'!W299-1))</f>
        <v>1</v>
      </c>
      <c r="Z299" s="126">
        <f t="shared" ca="1" si="32"/>
        <v>0</v>
      </c>
      <c r="AA299" s="126">
        <f t="shared" ca="1" si="33"/>
        <v>0</v>
      </c>
      <c r="AB299" s="111">
        <f ca="1">IF($W299&gt;22,100%,OFFSET('B5_FED-CA Tax Depr Rates'!$D$30,0,'B1-NBV NTV Detail'!$W299-1))</f>
        <v>0.90360004853597253</v>
      </c>
      <c r="AC299" s="126">
        <f t="shared" ca="1" si="34"/>
        <v>0</v>
      </c>
    </row>
    <row r="300" spans="1:29">
      <c r="A300" s="20" t="s">
        <v>93</v>
      </c>
      <c r="B300" s="24" t="s">
        <v>94</v>
      </c>
      <c r="C300" s="24" t="s">
        <v>102</v>
      </c>
      <c r="D300" s="24" t="s">
        <v>99</v>
      </c>
      <c r="E300" s="24" t="s">
        <v>96</v>
      </c>
      <c r="F300" s="213">
        <v>2006</v>
      </c>
      <c r="G300" s="215" t="s">
        <v>322</v>
      </c>
      <c r="H300" s="215">
        <v>9.14</v>
      </c>
      <c r="I300" s="215">
        <v>2.09</v>
      </c>
      <c r="J300" s="216">
        <v>7.05</v>
      </c>
      <c r="K300" s="219"/>
      <c r="L300" s="206"/>
      <c r="R300" s="110">
        <f t="shared" si="29"/>
        <v>2006</v>
      </c>
      <c r="S300" s="122">
        <f t="shared" si="35"/>
        <v>9.14</v>
      </c>
      <c r="T300" s="111">
        <f>VLOOKUP(R300,'B4_VINTAGE-TAX'!$A$2:$C$100,3,FALSE)</f>
        <v>0</v>
      </c>
      <c r="U300" s="76">
        <v>1</v>
      </c>
      <c r="V300" s="126">
        <f t="shared" si="31"/>
        <v>0</v>
      </c>
      <c r="W300" s="118">
        <f t="shared" si="30"/>
        <v>13</v>
      </c>
      <c r="X300" s="76">
        <v>1</v>
      </c>
      <c r="Y300" s="111">
        <f ca="1">IF(W300&gt;15,100%,OFFSET('B5_FED-CA Tax Depr Rates'!$D$23,0,'B1-NBV NTV Detail'!W300-1))</f>
        <v>0.85240000000000016</v>
      </c>
      <c r="Z300" s="126">
        <f t="shared" ca="1" si="32"/>
        <v>7.7909360000000021</v>
      </c>
      <c r="AA300" s="126">
        <f t="shared" ca="1" si="33"/>
        <v>7.7909360000000021</v>
      </c>
      <c r="AB300" s="111">
        <f ca="1">IF($W300&gt;22,100%,OFFSET('B5_FED-CA Tax Depr Rates'!$D$30,0,'B1-NBV NTV Detail'!$W300-1))</f>
        <v>0.80325314005651005</v>
      </c>
      <c r="AC300" s="126">
        <f t="shared" ca="1" si="34"/>
        <v>7.3417337001165022</v>
      </c>
    </row>
    <row r="301" spans="1:29">
      <c r="A301" s="20" t="s">
        <v>93</v>
      </c>
      <c r="B301" s="24" t="s">
        <v>94</v>
      </c>
      <c r="C301" s="24" t="s">
        <v>102</v>
      </c>
      <c r="D301" s="24" t="s">
        <v>99</v>
      </c>
      <c r="E301" s="24" t="s">
        <v>96</v>
      </c>
      <c r="F301" s="213">
        <v>2007</v>
      </c>
      <c r="G301" s="215" t="s">
        <v>322</v>
      </c>
      <c r="H301" s="215">
        <v>8.36</v>
      </c>
      <c r="I301" s="215">
        <v>1.77</v>
      </c>
      <c r="J301" s="216">
        <v>6.59</v>
      </c>
      <c r="K301" s="219"/>
      <c r="L301" s="206"/>
      <c r="R301" s="110">
        <f t="shared" si="29"/>
        <v>2007</v>
      </c>
      <c r="S301" s="122">
        <f t="shared" si="35"/>
        <v>8.36</v>
      </c>
      <c r="T301" s="111">
        <f>VLOOKUP(R301,'B4_VINTAGE-TAX'!$A$2:$C$100,3,FALSE)</f>
        <v>0</v>
      </c>
      <c r="U301" s="76">
        <v>1</v>
      </c>
      <c r="V301" s="126">
        <f t="shared" si="31"/>
        <v>0</v>
      </c>
      <c r="W301" s="118">
        <f t="shared" si="30"/>
        <v>12</v>
      </c>
      <c r="X301" s="76">
        <v>1</v>
      </c>
      <c r="Y301" s="111">
        <f ca="1">IF(W301&gt;15,100%,OFFSET('B5_FED-CA Tax Depr Rates'!$D$23,0,'B1-NBV NTV Detail'!W301-1))</f>
        <v>0.79330000000000012</v>
      </c>
      <c r="Z301" s="126">
        <f t="shared" ca="1" si="32"/>
        <v>6.6319880000000007</v>
      </c>
      <c r="AA301" s="126">
        <f t="shared" ca="1" si="33"/>
        <v>6.6319880000000007</v>
      </c>
      <c r="AB301" s="111">
        <f ca="1">IF($W301&gt;22,100%,OFFSET('B5_FED-CA Tax Depr Rates'!$D$30,0,'B1-NBV NTV Detail'!$W301-1))</f>
        <v>0.76192296715453778</v>
      </c>
      <c r="AC301" s="126">
        <f t="shared" ca="1" si="34"/>
        <v>6.369676005411935</v>
      </c>
    </row>
    <row r="302" spans="1:29">
      <c r="A302" s="20" t="s">
        <v>93</v>
      </c>
      <c r="B302" s="24" t="s">
        <v>94</v>
      </c>
      <c r="C302" s="24" t="s">
        <v>102</v>
      </c>
      <c r="D302" s="24" t="s">
        <v>99</v>
      </c>
      <c r="E302" s="24" t="s">
        <v>96</v>
      </c>
      <c r="F302" s="213">
        <v>2008</v>
      </c>
      <c r="G302" s="215" t="s">
        <v>322</v>
      </c>
      <c r="H302" s="215">
        <v>1.7</v>
      </c>
      <c r="I302" s="215">
        <v>0.33</v>
      </c>
      <c r="J302" s="216">
        <v>1.37</v>
      </c>
      <c r="K302" s="219"/>
      <c r="L302" s="206"/>
      <c r="R302" s="110">
        <f t="shared" si="29"/>
        <v>2008</v>
      </c>
      <c r="S302" s="122">
        <f t="shared" si="35"/>
        <v>1.7</v>
      </c>
      <c r="T302" s="111">
        <f>VLOOKUP(R302,'B4_VINTAGE-TAX'!$A$2:$C$100,3,FALSE)</f>
        <v>0.5</v>
      </c>
      <c r="U302" s="76">
        <v>1</v>
      </c>
      <c r="V302" s="126">
        <f t="shared" si="31"/>
        <v>0.85</v>
      </c>
      <c r="W302" s="118">
        <f t="shared" si="30"/>
        <v>11</v>
      </c>
      <c r="X302" s="76">
        <v>1</v>
      </c>
      <c r="Y302" s="111">
        <f ca="1">IF(W302&gt;15,100%,OFFSET('B5_FED-CA Tax Depr Rates'!$D$23,0,'B1-NBV NTV Detail'!W302-1))</f>
        <v>0.73430000000000006</v>
      </c>
      <c r="Z302" s="126">
        <f t="shared" ca="1" si="32"/>
        <v>0.62415500000000002</v>
      </c>
      <c r="AA302" s="126">
        <f t="shared" ca="1" si="33"/>
        <v>1.4741550000000001</v>
      </c>
      <c r="AB302" s="111">
        <f ca="1">IF($W302&gt;22,100%,OFFSET('B5_FED-CA Tax Depr Rates'!$D$30,0,'B1-NBV NTV Detail'!$W302-1))</f>
        <v>0.71667614798826351</v>
      </c>
      <c r="AC302" s="126">
        <f t="shared" ca="1" si="34"/>
        <v>1.2183494515800479</v>
      </c>
    </row>
    <row r="303" spans="1:29">
      <c r="A303" s="20" t="s">
        <v>93</v>
      </c>
      <c r="B303" s="24" t="s">
        <v>94</v>
      </c>
      <c r="C303" s="24" t="s">
        <v>102</v>
      </c>
      <c r="D303" s="24" t="s">
        <v>99</v>
      </c>
      <c r="E303" s="24" t="s">
        <v>96</v>
      </c>
      <c r="F303" s="213">
        <v>2009</v>
      </c>
      <c r="G303" s="215">
        <v>8</v>
      </c>
      <c r="H303" s="215">
        <v>130.81</v>
      </c>
      <c r="I303" s="215">
        <v>23.13</v>
      </c>
      <c r="J303" s="216">
        <v>107.68</v>
      </c>
      <c r="K303" s="219"/>
      <c r="L303" s="206"/>
      <c r="R303" s="110">
        <f t="shared" si="29"/>
        <v>2009</v>
      </c>
      <c r="S303" s="122">
        <f t="shared" si="35"/>
        <v>130.81</v>
      </c>
      <c r="T303" s="111">
        <f>VLOOKUP(R303,'B4_VINTAGE-TAX'!$A$2:$C$100,3,FALSE)</f>
        <v>0.5</v>
      </c>
      <c r="U303" s="76">
        <v>1</v>
      </c>
      <c r="V303" s="126">
        <f t="shared" si="31"/>
        <v>65.405000000000001</v>
      </c>
      <c r="W303" s="118">
        <f t="shared" si="30"/>
        <v>10</v>
      </c>
      <c r="X303" s="76">
        <v>1</v>
      </c>
      <c r="Y303" s="111">
        <f ca="1">IF(W303&gt;15,100%,OFFSET('B5_FED-CA Tax Depr Rates'!$D$23,0,'B1-NBV NTV Detail'!W303-1))</f>
        <v>0.67520000000000002</v>
      </c>
      <c r="Z303" s="126">
        <f t="shared" ca="1" si="32"/>
        <v>44.161456000000001</v>
      </c>
      <c r="AA303" s="126">
        <f t="shared" ca="1" si="33"/>
        <v>109.566456</v>
      </c>
      <c r="AB303" s="111">
        <f ca="1">IF($W303&gt;22,100%,OFFSET('B5_FED-CA Tax Depr Rates'!$D$30,0,'B1-NBV NTV Detail'!$W303-1))</f>
        <v>0.66749929349637782</v>
      </c>
      <c r="AC303" s="126">
        <f t="shared" ca="1" si="34"/>
        <v>87.315582582261186</v>
      </c>
    </row>
    <row r="304" spans="1:29">
      <c r="A304" s="20" t="s">
        <v>93</v>
      </c>
      <c r="B304" s="24" t="s">
        <v>94</v>
      </c>
      <c r="C304" s="24" t="s">
        <v>102</v>
      </c>
      <c r="D304" s="24" t="s">
        <v>99</v>
      </c>
      <c r="E304" s="24" t="s">
        <v>96</v>
      </c>
      <c r="F304" s="213">
        <v>2010</v>
      </c>
      <c r="G304" s="215" t="s">
        <v>322</v>
      </c>
      <c r="H304" s="215">
        <v>1.97</v>
      </c>
      <c r="I304" s="215">
        <v>0.31</v>
      </c>
      <c r="J304" s="216">
        <v>1.66</v>
      </c>
      <c r="K304" s="219"/>
      <c r="L304" s="206"/>
      <c r="R304" s="110">
        <f t="shared" si="29"/>
        <v>2010</v>
      </c>
      <c r="S304" s="122">
        <f t="shared" si="35"/>
        <v>1.97</v>
      </c>
      <c r="T304" s="111">
        <f>VLOOKUP(R304,'B4_VINTAGE-TAX'!$A$2:$C$100,3,FALSE)</f>
        <v>0.5</v>
      </c>
      <c r="U304" s="76">
        <v>1</v>
      </c>
      <c r="V304" s="126">
        <f t="shared" si="31"/>
        <v>0.98499999999999999</v>
      </c>
      <c r="W304" s="118">
        <f t="shared" si="30"/>
        <v>9</v>
      </c>
      <c r="X304" s="76">
        <v>1</v>
      </c>
      <c r="Y304" s="111">
        <f ca="1">IF(W304&gt;15,100%,OFFSET('B5_FED-CA Tax Depr Rates'!$D$23,0,'B1-NBV NTV Detail'!W304-1))</f>
        <v>0.61620000000000008</v>
      </c>
      <c r="Z304" s="126">
        <f t="shared" ca="1" si="32"/>
        <v>0.60695700000000008</v>
      </c>
      <c r="AA304" s="126">
        <f t="shared" ca="1" si="33"/>
        <v>1.5919570000000001</v>
      </c>
      <c r="AB304" s="111">
        <f ca="1">IF($W304&gt;22,100%,OFFSET('B5_FED-CA Tax Depr Rates'!$D$30,0,'B1-NBV NTV Detail'!$W304-1))</f>
        <v>0.61435779807049151</v>
      </c>
      <c r="AC304" s="126">
        <f t="shared" ca="1" si="34"/>
        <v>1.2102848621988682</v>
      </c>
    </row>
    <row r="305" spans="1:29">
      <c r="A305" s="20" t="s">
        <v>93</v>
      </c>
      <c r="B305" s="24" t="s">
        <v>94</v>
      </c>
      <c r="C305" s="24" t="s">
        <v>102</v>
      </c>
      <c r="D305" s="24" t="s">
        <v>100</v>
      </c>
      <c r="E305" s="24" t="s">
        <v>96</v>
      </c>
      <c r="F305" s="213">
        <v>1959</v>
      </c>
      <c r="G305" s="215" t="s">
        <v>322</v>
      </c>
      <c r="H305" s="215">
        <v>0</v>
      </c>
      <c r="I305" s="215" t="s">
        <v>322</v>
      </c>
      <c r="J305" s="216" t="s">
        <v>322</v>
      </c>
      <c r="K305" s="219"/>
      <c r="L305" s="206"/>
      <c r="R305" s="110">
        <f t="shared" si="29"/>
        <v>1959</v>
      </c>
      <c r="S305" s="122">
        <f t="shared" si="35"/>
        <v>0</v>
      </c>
      <c r="T305" s="111">
        <f>VLOOKUP(R305,'B4_VINTAGE-TAX'!$A$2:$C$100,3,FALSE)</f>
        <v>0</v>
      </c>
      <c r="U305" s="76">
        <v>1</v>
      </c>
      <c r="V305" s="126">
        <f t="shared" si="31"/>
        <v>0</v>
      </c>
      <c r="W305" s="118">
        <f t="shared" si="30"/>
        <v>60</v>
      </c>
      <c r="X305" s="76">
        <v>1</v>
      </c>
      <c r="Y305" s="111">
        <f ca="1">IF(W305&gt;15,100%,OFFSET('B5_FED-CA Tax Depr Rates'!$D$23,0,'B1-NBV NTV Detail'!W305-1))</f>
        <v>1</v>
      </c>
      <c r="Z305" s="126">
        <f t="shared" ca="1" si="32"/>
        <v>0</v>
      </c>
      <c r="AA305" s="126">
        <f t="shared" ca="1" si="33"/>
        <v>0</v>
      </c>
      <c r="AB305" s="111">
        <f ca="1">IF($W305&gt;22,100%,OFFSET('B5_FED-CA Tax Depr Rates'!$D$30,0,'B1-NBV NTV Detail'!$W305-1))</f>
        <v>1</v>
      </c>
      <c r="AC305" s="126">
        <f t="shared" ca="1" si="34"/>
        <v>0</v>
      </c>
    </row>
    <row r="306" spans="1:29">
      <c r="A306" s="20" t="s">
        <v>93</v>
      </c>
      <c r="B306" s="24" t="s">
        <v>94</v>
      </c>
      <c r="C306" s="24" t="s">
        <v>102</v>
      </c>
      <c r="D306" s="24" t="s">
        <v>100</v>
      </c>
      <c r="E306" s="24" t="s">
        <v>96</v>
      </c>
      <c r="F306" s="213">
        <v>1979</v>
      </c>
      <c r="G306" s="215" t="s">
        <v>322</v>
      </c>
      <c r="H306" s="215">
        <v>4.8</v>
      </c>
      <c r="I306" s="215">
        <v>3.07</v>
      </c>
      <c r="J306" s="216">
        <v>1.73</v>
      </c>
      <c r="K306" s="219"/>
      <c r="L306" s="206"/>
      <c r="R306" s="110">
        <f t="shared" si="29"/>
        <v>1979</v>
      </c>
      <c r="S306" s="122">
        <f t="shared" si="35"/>
        <v>4.8</v>
      </c>
      <c r="T306" s="111">
        <f>VLOOKUP(R306,'B4_VINTAGE-TAX'!$A$2:$C$100,3,FALSE)</f>
        <v>0</v>
      </c>
      <c r="U306" s="76">
        <v>1</v>
      </c>
      <c r="V306" s="126">
        <f t="shared" si="31"/>
        <v>0</v>
      </c>
      <c r="W306" s="118">
        <f t="shared" si="30"/>
        <v>40</v>
      </c>
      <c r="X306" s="76">
        <v>1</v>
      </c>
      <c r="Y306" s="111">
        <f ca="1">IF(W306&gt;15,100%,OFFSET('B5_FED-CA Tax Depr Rates'!$D$23,0,'B1-NBV NTV Detail'!W306-1))</f>
        <v>1</v>
      </c>
      <c r="Z306" s="126">
        <f t="shared" ca="1" si="32"/>
        <v>4.8</v>
      </c>
      <c r="AA306" s="126">
        <f t="shared" ca="1" si="33"/>
        <v>4.8</v>
      </c>
      <c r="AB306" s="111">
        <f ca="1">IF($W306&gt;22,100%,OFFSET('B5_FED-CA Tax Depr Rates'!$D$30,0,'B1-NBV NTV Detail'!$W306-1))</f>
        <v>1</v>
      </c>
      <c r="AC306" s="126">
        <f t="shared" ca="1" si="34"/>
        <v>4.8</v>
      </c>
    </row>
    <row r="307" spans="1:29">
      <c r="A307" s="20" t="s">
        <v>93</v>
      </c>
      <c r="B307" s="24" t="s">
        <v>94</v>
      </c>
      <c r="C307" s="24" t="s">
        <v>102</v>
      </c>
      <c r="D307" s="24" t="s">
        <v>100</v>
      </c>
      <c r="E307" s="24" t="s">
        <v>96</v>
      </c>
      <c r="F307" s="213">
        <v>1996</v>
      </c>
      <c r="G307" s="215" t="s">
        <v>322</v>
      </c>
      <c r="H307" s="215">
        <v>10.61</v>
      </c>
      <c r="I307" s="215">
        <v>4.1500000000000004</v>
      </c>
      <c r="J307" s="216">
        <v>6.46</v>
      </c>
      <c r="K307" s="219"/>
      <c r="L307" s="206"/>
      <c r="R307" s="110">
        <f t="shared" si="29"/>
        <v>1996</v>
      </c>
      <c r="S307" s="122">
        <f t="shared" si="35"/>
        <v>10.61</v>
      </c>
      <c r="T307" s="111">
        <f>VLOOKUP(R307,'B4_VINTAGE-TAX'!$A$2:$C$100,3,FALSE)</f>
        <v>0</v>
      </c>
      <c r="U307" s="76">
        <v>1</v>
      </c>
      <c r="V307" s="126">
        <f t="shared" si="31"/>
        <v>0</v>
      </c>
      <c r="W307" s="118">
        <f t="shared" si="30"/>
        <v>23</v>
      </c>
      <c r="X307" s="76">
        <v>1</v>
      </c>
      <c r="Y307" s="111">
        <f ca="1">IF(W307&gt;15,100%,OFFSET('B5_FED-CA Tax Depr Rates'!$D$23,0,'B1-NBV NTV Detail'!W307-1))</f>
        <v>1</v>
      </c>
      <c r="Z307" s="126">
        <f t="shared" ca="1" si="32"/>
        <v>10.61</v>
      </c>
      <c r="AA307" s="126">
        <f t="shared" ca="1" si="33"/>
        <v>10.61</v>
      </c>
      <c r="AB307" s="111">
        <f ca="1">IF($W307&gt;22,100%,OFFSET('B5_FED-CA Tax Depr Rates'!$D$30,0,'B1-NBV NTV Detail'!$W307-1))</f>
        <v>1</v>
      </c>
      <c r="AC307" s="126">
        <f t="shared" ca="1" si="34"/>
        <v>10.61</v>
      </c>
    </row>
    <row r="308" spans="1:29">
      <c r="A308" s="20" t="s">
        <v>93</v>
      </c>
      <c r="B308" s="24" t="s">
        <v>94</v>
      </c>
      <c r="C308" s="24" t="s">
        <v>102</v>
      </c>
      <c r="D308" s="24" t="s">
        <v>100</v>
      </c>
      <c r="E308" s="24" t="s">
        <v>96</v>
      </c>
      <c r="F308" s="213">
        <v>2010</v>
      </c>
      <c r="G308" s="215" t="s">
        <v>322</v>
      </c>
      <c r="H308" s="215">
        <v>0.08</v>
      </c>
      <c r="I308" s="215">
        <v>0.01</v>
      </c>
      <c r="J308" s="216">
        <v>7.0000000000000007E-2</v>
      </c>
      <c r="K308" s="219"/>
      <c r="L308" s="206"/>
      <c r="R308" s="110">
        <f t="shared" si="29"/>
        <v>2010</v>
      </c>
      <c r="S308" s="122">
        <f t="shared" si="35"/>
        <v>0.08</v>
      </c>
      <c r="T308" s="111">
        <f>VLOOKUP(R308,'B4_VINTAGE-TAX'!$A$2:$C$100,3,FALSE)</f>
        <v>0.5</v>
      </c>
      <c r="U308" s="76">
        <v>1</v>
      </c>
      <c r="V308" s="126">
        <f t="shared" si="31"/>
        <v>0.04</v>
      </c>
      <c r="W308" s="118">
        <f t="shared" si="30"/>
        <v>9</v>
      </c>
      <c r="X308" s="76">
        <v>1</v>
      </c>
      <c r="Y308" s="111">
        <f ca="1">IF(W308&gt;15,100%,OFFSET('B5_FED-CA Tax Depr Rates'!$D$23,0,'B1-NBV NTV Detail'!W308-1))</f>
        <v>0.61620000000000008</v>
      </c>
      <c r="Z308" s="126">
        <f t="shared" ca="1" si="32"/>
        <v>2.4648000000000003E-2</v>
      </c>
      <c r="AA308" s="126">
        <f t="shared" ca="1" si="33"/>
        <v>6.4648000000000011E-2</v>
      </c>
      <c r="AB308" s="111">
        <f ca="1">IF($W308&gt;22,100%,OFFSET('B5_FED-CA Tax Depr Rates'!$D$30,0,'B1-NBV NTV Detail'!$W308-1))</f>
        <v>0.61435779807049151</v>
      </c>
      <c r="AC308" s="126">
        <f t="shared" ca="1" si="34"/>
        <v>4.9148623845639325E-2</v>
      </c>
    </row>
    <row r="309" spans="1:29">
      <c r="A309" s="20" t="s">
        <v>93</v>
      </c>
      <c r="B309" s="24" t="s">
        <v>94</v>
      </c>
      <c r="C309" s="24" t="s">
        <v>102</v>
      </c>
      <c r="D309" s="24" t="s">
        <v>101</v>
      </c>
      <c r="E309" s="24" t="s">
        <v>96</v>
      </c>
      <c r="F309" s="213">
        <v>1978</v>
      </c>
      <c r="G309" s="215" t="s">
        <v>322</v>
      </c>
      <c r="H309" s="215">
        <v>0</v>
      </c>
      <c r="I309" s="215" t="s">
        <v>322</v>
      </c>
      <c r="J309" s="216" t="s">
        <v>322</v>
      </c>
      <c r="K309" s="219"/>
      <c r="L309" s="206"/>
      <c r="R309" s="110">
        <f t="shared" si="29"/>
        <v>1978</v>
      </c>
      <c r="S309" s="122">
        <f t="shared" si="35"/>
        <v>0</v>
      </c>
      <c r="T309" s="111">
        <f>VLOOKUP(R309,'B4_VINTAGE-TAX'!$A$2:$C$100,3,FALSE)</f>
        <v>0</v>
      </c>
      <c r="U309" s="76">
        <v>1</v>
      </c>
      <c r="V309" s="126">
        <f t="shared" si="31"/>
        <v>0</v>
      </c>
      <c r="W309" s="118">
        <f t="shared" si="30"/>
        <v>41</v>
      </c>
      <c r="X309" s="76">
        <v>1</v>
      </c>
      <c r="Y309" s="111">
        <f ca="1">IF(W309&gt;15,100%,OFFSET('B5_FED-CA Tax Depr Rates'!$D$23,0,'B1-NBV NTV Detail'!W309-1))</f>
        <v>1</v>
      </c>
      <c r="Z309" s="126">
        <f t="shared" ca="1" si="32"/>
        <v>0</v>
      </c>
      <c r="AA309" s="126">
        <f t="shared" ca="1" si="33"/>
        <v>0</v>
      </c>
      <c r="AB309" s="111">
        <f ca="1">IF($W309&gt;22,100%,OFFSET('B5_FED-CA Tax Depr Rates'!$D$30,0,'B1-NBV NTV Detail'!$W309-1))</f>
        <v>1</v>
      </c>
      <c r="AC309" s="126">
        <f t="shared" ca="1" si="34"/>
        <v>0</v>
      </c>
    </row>
    <row r="310" spans="1:29">
      <c r="A310" s="20" t="s">
        <v>93</v>
      </c>
      <c r="B310" s="24" t="s">
        <v>94</v>
      </c>
      <c r="C310" s="24" t="s">
        <v>102</v>
      </c>
      <c r="D310" s="24" t="s">
        <v>101</v>
      </c>
      <c r="E310" s="24" t="s">
        <v>96</v>
      </c>
      <c r="F310" s="213">
        <v>1996</v>
      </c>
      <c r="G310" s="215" t="s">
        <v>322</v>
      </c>
      <c r="H310" s="215">
        <v>0</v>
      </c>
      <c r="I310" s="215" t="s">
        <v>322</v>
      </c>
      <c r="J310" s="216" t="s">
        <v>322</v>
      </c>
      <c r="K310" s="219"/>
      <c r="L310" s="206"/>
      <c r="R310" s="110">
        <f t="shared" si="29"/>
        <v>1996</v>
      </c>
      <c r="S310" s="122">
        <f t="shared" si="35"/>
        <v>0</v>
      </c>
      <c r="T310" s="111">
        <f>VLOOKUP(R310,'B4_VINTAGE-TAX'!$A$2:$C$100,3,FALSE)</f>
        <v>0</v>
      </c>
      <c r="U310" s="76">
        <v>1</v>
      </c>
      <c r="V310" s="126">
        <f t="shared" si="31"/>
        <v>0</v>
      </c>
      <c r="W310" s="118">
        <f t="shared" si="30"/>
        <v>23</v>
      </c>
      <c r="X310" s="76">
        <v>1</v>
      </c>
      <c r="Y310" s="111">
        <f ca="1">IF(W310&gt;15,100%,OFFSET('B5_FED-CA Tax Depr Rates'!$D$23,0,'B1-NBV NTV Detail'!W310-1))</f>
        <v>1</v>
      </c>
      <c r="Z310" s="126">
        <f t="shared" ca="1" si="32"/>
        <v>0</v>
      </c>
      <c r="AA310" s="126">
        <f t="shared" ca="1" si="33"/>
        <v>0</v>
      </c>
      <c r="AB310" s="111">
        <f ca="1">IF($W310&gt;22,100%,OFFSET('B5_FED-CA Tax Depr Rates'!$D$30,0,'B1-NBV NTV Detail'!$W310-1))</f>
        <v>1</v>
      </c>
      <c r="AC310" s="126">
        <f t="shared" ca="1" si="34"/>
        <v>0</v>
      </c>
    </row>
    <row r="311" spans="1:29">
      <c r="A311" s="20" t="s">
        <v>93</v>
      </c>
      <c r="B311" s="24" t="s">
        <v>94</v>
      </c>
      <c r="C311" s="24" t="s">
        <v>102</v>
      </c>
      <c r="D311" s="24" t="s">
        <v>101</v>
      </c>
      <c r="E311" s="24" t="s">
        <v>96</v>
      </c>
      <c r="F311" s="213">
        <v>2010</v>
      </c>
      <c r="G311" s="215" t="s">
        <v>322</v>
      </c>
      <c r="H311" s="215">
        <v>0</v>
      </c>
      <c r="I311" s="215" t="s">
        <v>322</v>
      </c>
      <c r="J311" s="216" t="s">
        <v>322</v>
      </c>
      <c r="K311" s="219"/>
      <c r="L311" s="206"/>
      <c r="R311" s="110">
        <f t="shared" si="29"/>
        <v>2010</v>
      </c>
      <c r="S311" s="122">
        <f t="shared" si="35"/>
        <v>0</v>
      </c>
      <c r="T311" s="111">
        <f>VLOOKUP(R311,'B4_VINTAGE-TAX'!$A$2:$C$100,3,FALSE)</f>
        <v>0.5</v>
      </c>
      <c r="U311" s="76">
        <v>1</v>
      </c>
      <c r="V311" s="126">
        <f t="shared" si="31"/>
        <v>0</v>
      </c>
      <c r="W311" s="118">
        <f t="shared" si="30"/>
        <v>9</v>
      </c>
      <c r="X311" s="76">
        <v>1</v>
      </c>
      <c r="Y311" s="111">
        <f ca="1">IF(W311&gt;15,100%,OFFSET('B5_FED-CA Tax Depr Rates'!$D$23,0,'B1-NBV NTV Detail'!W311-1))</f>
        <v>0.61620000000000008</v>
      </c>
      <c r="Z311" s="126">
        <f t="shared" ca="1" si="32"/>
        <v>0</v>
      </c>
      <c r="AA311" s="126">
        <f t="shared" ca="1" si="33"/>
        <v>0</v>
      </c>
      <c r="AB311" s="111">
        <f ca="1">IF($W311&gt;22,100%,OFFSET('B5_FED-CA Tax Depr Rates'!$D$30,0,'B1-NBV NTV Detail'!$W311-1))</f>
        <v>0.61435779807049151</v>
      </c>
      <c r="AC311" s="126">
        <f t="shared" ca="1" si="34"/>
        <v>0</v>
      </c>
    </row>
    <row r="312" spans="1:29">
      <c r="A312" s="20" t="s">
        <v>93</v>
      </c>
      <c r="B312" s="24" t="s">
        <v>94</v>
      </c>
      <c r="C312" s="24" t="s">
        <v>103</v>
      </c>
      <c r="D312" s="24" t="s">
        <v>98</v>
      </c>
      <c r="E312" s="24" t="s">
        <v>96</v>
      </c>
      <c r="F312" s="213">
        <v>1958</v>
      </c>
      <c r="G312" s="215" t="s">
        <v>322</v>
      </c>
      <c r="H312" s="215">
        <v>0.08</v>
      </c>
      <c r="I312" s="215">
        <v>7.0000000000000007E-2</v>
      </c>
      <c r="J312" s="216">
        <v>0.01</v>
      </c>
      <c r="K312" s="219"/>
      <c r="L312" s="206"/>
      <c r="R312" s="110">
        <f t="shared" si="29"/>
        <v>1958</v>
      </c>
      <c r="S312" s="122">
        <f t="shared" si="35"/>
        <v>0.08</v>
      </c>
      <c r="T312" s="111">
        <f>VLOOKUP(R312,'B4_VINTAGE-TAX'!$A$2:$C$100,3,FALSE)</f>
        <v>0</v>
      </c>
      <c r="U312" s="76">
        <v>1</v>
      </c>
      <c r="V312" s="126">
        <f t="shared" si="31"/>
        <v>0</v>
      </c>
      <c r="W312" s="118">
        <f t="shared" si="30"/>
        <v>61</v>
      </c>
      <c r="X312" s="76">
        <v>1</v>
      </c>
      <c r="Y312" s="111">
        <f ca="1">IF(W312&gt;15,100%,OFFSET('B5_FED-CA Tax Depr Rates'!$D$23,0,'B1-NBV NTV Detail'!W312-1))</f>
        <v>1</v>
      </c>
      <c r="Z312" s="126">
        <f t="shared" ca="1" si="32"/>
        <v>0.08</v>
      </c>
      <c r="AA312" s="126">
        <f t="shared" ca="1" si="33"/>
        <v>0.08</v>
      </c>
      <c r="AB312" s="111">
        <f ca="1">IF($W312&gt;22,100%,OFFSET('B5_FED-CA Tax Depr Rates'!$D$30,0,'B1-NBV NTV Detail'!$W312-1))</f>
        <v>1</v>
      </c>
      <c r="AC312" s="126">
        <f t="shared" ca="1" si="34"/>
        <v>0.08</v>
      </c>
    </row>
    <row r="313" spans="1:29">
      <c r="A313" s="20" t="s">
        <v>93</v>
      </c>
      <c r="B313" s="24" t="s">
        <v>94</v>
      </c>
      <c r="C313" s="24" t="s">
        <v>103</v>
      </c>
      <c r="D313" s="24" t="s">
        <v>98</v>
      </c>
      <c r="E313" s="24" t="s">
        <v>96</v>
      </c>
      <c r="F313" s="213">
        <v>1960</v>
      </c>
      <c r="G313" s="215" t="s">
        <v>322</v>
      </c>
      <c r="H313" s="215">
        <v>0.17</v>
      </c>
      <c r="I313" s="215">
        <v>0.15</v>
      </c>
      <c r="J313" s="216">
        <v>0.02</v>
      </c>
      <c r="K313" s="219"/>
      <c r="L313" s="206"/>
      <c r="R313" s="110">
        <f t="shared" si="29"/>
        <v>1960</v>
      </c>
      <c r="S313" s="122">
        <f t="shared" si="35"/>
        <v>0.17</v>
      </c>
      <c r="T313" s="111">
        <f>VLOOKUP(R313,'B4_VINTAGE-TAX'!$A$2:$C$100,3,FALSE)</f>
        <v>0</v>
      </c>
      <c r="U313" s="76">
        <v>1</v>
      </c>
      <c r="V313" s="126">
        <f t="shared" si="31"/>
        <v>0</v>
      </c>
      <c r="W313" s="118">
        <f t="shared" si="30"/>
        <v>59</v>
      </c>
      <c r="X313" s="76">
        <v>1</v>
      </c>
      <c r="Y313" s="111">
        <f ca="1">IF(W313&gt;15,100%,OFFSET('B5_FED-CA Tax Depr Rates'!$D$23,0,'B1-NBV NTV Detail'!W313-1))</f>
        <v>1</v>
      </c>
      <c r="Z313" s="126">
        <f t="shared" ca="1" si="32"/>
        <v>0.17</v>
      </c>
      <c r="AA313" s="126">
        <f t="shared" ca="1" si="33"/>
        <v>0.17</v>
      </c>
      <c r="AB313" s="111">
        <f ca="1">IF($W313&gt;22,100%,OFFSET('B5_FED-CA Tax Depr Rates'!$D$30,0,'B1-NBV NTV Detail'!$W313-1))</f>
        <v>1</v>
      </c>
      <c r="AC313" s="126">
        <f t="shared" ca="1" si="34"/>
        <v>0.17</v>
      </c>
    </row>
    <row r="314" spans="1:29">
      <c r="A314" s="20" t="s">
        <v>93</v>
      </c>
      <c r="B314" s="24" t="s">
        <v>94</v>
      </c>
      <c r="C314" s="24" t="s">
        <v>103</v>
      </c>
      <c r="D314" s="24" t="s">
        <v>98</v>
      </c>
      <c r="E314" s="24" t="s">
        <v>96</v>
      </c>
      <c r="F314" s="213">
        <v>1962</v>
      </c>
      <c r="G314" s="215">
        <v>4</v>
      </c>
      <c r="H314" s="215">
        <v>8.2100000000000009</v>
      </c>
      <c r="I314" s="215">
        <v>7.02</v>
      </c>
      <c r="J314" s="216">
        <v>1.19</v>
      </c>
      <c r="K314" s="219"/>
      <c r="L314" s="206"/>
      <c r="R314" s="110">
        <f t="shared" si="29"/>
        <v>1962</v>
      </c>
      <c r="S314" s="122">
        <f t="shared" si="35"/>
        <v>8.2100000000000009</v>
      </c>
      <c r="T314" s="111">
        <f>VLOOKUP(R314,'B4_VINTAGE-TAX'!$A$2:$C$100,3,FALSE)</f>
        <v>0</v>
      </c>
      <c r="U314" s="76">
        <v>1</v>
      </c>
      <c r="V314" s="126">
        <f t="shared" si="31"/>
        <v>0</v>
      </c>
      <c r="W314" s="118">
        <f t="shared" si="30"/>
        <v>57</v>
      </c>
      <c r="X314" s="76">
        <v>1</v>
      </c>
      <c r="Y314" s="111">
        <f ca="1">IF(W314&gt;15,100%,OFFSET('B5_FED-CA Tax Depr Rates'!$D$23,0,'B1-NBV NTV Detail'!W314-1))</f>
        <v>1</v>
      </c>
      <c r="Z314" s="126">
        <f t="shared" ca="1" si="32"/>
        <v>8.2100000000000009</v>
      </c>
      <c r="AA314" s="126">
        <f t="shared" ca="1" si="33"/>
        <v>8.2100000000000009</v>
      </c>
      <c r="AB314" s="111">
        <f ca="1">IF($W314&gt;22,100%,OFFSET('B5_FED-CA Tax Depr Rates'!$D$30,0,'B1-NBV NTV Detail'!$W314-1))</f>
        <v>1</v>
      </c>
      <c r="AC314" s="126">
        <f t="shared" ca="1" si="34"/>
        <v>8.2100000000000009</v>
      </c>
    </row>
    <row r="315" spans="1:29">
      <c r="A315" s="20" t="s">
        <v>93</v>
      </c>
      <c r="B315" s="24" t="s">
        <v>94</v>
      </c>
      <c r="C315" s="24" t="s">
        <v>103</v>
      </c>
      <c r="D315" s="24" t="s">
        <v>98</v>
      </c>
      <c r="E315" s="24" t="s">
        <v>96</v>
      </c>
      <c r="F315" s="213">
        <v>1967</v>
      </c>
      <c r="G315" s="215" t="s">
        <v>322</v>
      </c>
      <c r="H315" s="215">
        <v>0.19</v>
      </c>
      <c r="I315" s="215">
        <v>0.15</v>
      </c>
      <c r="J315" s="216">
        <v>0.04</v>
      </c>
      <c r="K315" s="219"/>
      <c r="L315" s="206"/>
      <c r="R315" s="110">
        <f t="shared" si="29"/>
        <v>1967</v>
      </c>
      <c r="S315" s="122">
        <f t="shared" si="35"/>
        <v>0.19</v>
      </c>
      <c r="T315" s="111">
        <f>VLOOKUP(R315,'B4_VINTAGE-TAX'!$A$2:$C$100,3,FALSE)</f>
        <v>0</v>
      </c>
      <c r="U315" s="76">
        <v>1</v>
      </c>
      <c r="V315" s="126">
        <f t="shared" si="31"/>
        <v>0</v>
      </c>
      <c r="W315" s="118">
        <f t="shared" si="30"/>
        <v>52</v>
      </c>
      <c r="X315" s="76">
        <v>1</v>
      </c>
      <c r="Y315" s="111">
        <f ca="1">IF(W315&gt;15,100%,OFFSET('B5_FED-CA Tax Depr Rates'!$D$23,0,'B1-NBV NTV Detail'!W315-1))</f>
        <v>1</v>
      </c>
      <c r="Z315" s="126">
        <f t="shared" ca="1" si="32"/>
        <v>0.19</v>
      </c>
      <c r="AA315" s="126">
        <f t="shared" ca="1" si="33"/>
        <v>0.19</v>
      </c>
      <c r="AB315" s="111">
        <f ca="1">IF($W315&gt;22,100%,OFFSET('B5_FED-CA Tax Depr Rates'!$D$30,0,'B1-NBV NTV Detail'!$W315-1))</f>
        <v>1</v>
      </c>
      <c r="AC315" s="126">
        <f t="shared" ca="1" si="34"/>
        <v>0.19</v>
      </c>
    </row>
    <row r="316" spans="1:29">
      <c r="A316" s="20" t="s">
        <v>93</v>
      </c>
      <c r="B316" s="24" t="s">
        <v>94</v>
      </c>
      <c r="C316" s="24" t="s">
        <v>103</v>
      </c>
      <c r="D316" s="24" t="s">
        <v>98</v>
      </c>
      <c r="E316" s="24" t="s">
        <v>96</v>
      </c>
      <c r="F316" s="213">
        <v>1968</v>
      </c>
      <c r="G316" s="215" t="s">
        <v>322</v>
      </c>
      <c r="H316" s="215">
        <v>0.53</v>
      </c>
      <c r="I316" s="215">
        <v>0.42</v>
      </c>
      <c r="J316" s="216">
        <v>0.11</v>
      </c>
      <c r="K316" s="219"/>
      <c r="L316" s="206"/>
      <c r="R316" s="110">
        <f t="shared" si="29"/>
        <v>1968</v>
      </c>
      <c r="S316" s="122">
        <f t="shared" si="35"/>
        <v>0.53</v>
      </c>
      <c r="T316" s="111">
        <f>VLOOKUP(R316,'B4_VINTAGE-TAX'!$A$2:$C$100,3,FALSE)</f>
        <v>0</v>
      </c>
      <c r="U316" s="76">
        <v>1</v>
      </c>
      <c r="V316" s="126">
        <f t="shared" si="31"/>
        <v>0</v>
      </c>
      <c r="W316" s="118">
        <f t="shared" si="30"/>
        <v>51</v>
      </c>
      <c r="X316" s="76">
        <v>1</v>
      </c>
      <c r="Y316" s="111">
        <f ca="1">IF(W316&gt;15,100%,OFFSET('B5_FED-CA Tax Depr Rates'!$D$23,0,'B1-NBV NTV Detail'!W316-1))</f>
        <v>1</v>
      </c>
      <c r="Z316" s="126">
        <f t="shared" ca="1" si="32"/>
        <v>0.53</v>
      </c>
      <c r="AA316" s="126">
        <f t="shared" ca="1" si="33"/>
        <v>0.53</v>
      </c>
      <c r="AB316" s="111">
        <f ca="1">IF($W316&gt;22,100%,OFFSET('B5_FED-CA Tax Depr Rates'!$D$30,0,'B1-NBV NTV Detail'!$W316-1))</f>
        <v>1</v>
      </c>
      <c r="AC316" s="126">
        <f t="shared" ca="1" si="34"/>
        <v>0.53</v>
      </c>
    </row>
    <row r="317" spans="1:29">
      <c r="A317" s="20" t="s">
        <v>93</v>
      </c>
      <c r="B317" s="24" t="s">
        <v>94</v>
      </c>
      <c r="C317" s="24" t="s">
        <v>103</v>
      </c>
      <c r="D317" s="24" t="s">
        <v>98</v>
      </c>
      <c r="E317" s="24" t="s">
        <v>96</v>
      </c>
      <c r="F317" s="213">
        <v>1969</v>
      </c>
      <c r="G317" s="215" t="s">
        <v>322</v>
      </c>
      <c r="H317" s="215">
        <v>0.26</v>
      </c>
      <c r="I317" s="215">
        <v>0.2</v>
      </c>
      <c r="J317" s="216">
        <v>0.06</v>
      </c>
      <c r="K317" s="219"/>
      <c r="L317" s="206"/>
      <c r="R317" s="110">
        <f t="shared" si="29"/>
        <v>1969</v>
      </c>
      <c r="S317" s="122">
        <f t="shared" si="35"/>
        <v>0.26</v>
      </c>
      <c r="T317" s="111">
        <f>VLOOKUP(R317,'B4_VINTAGE-TAX'!$A$2:$C$100,3,FALSE)</f>
        <v>0</v>
      </c>
      <c r="U317" s="76">
        <v>1</v>
      </c>
      <c r="V317" s="126">
        <f t="shared" si="31"/>
        <v>0</v>
      </c>
      <c r="W317" s="118">
        <f t="shared" si="30"/>
        <v>50</v>
      </c>
      <c r="X317" s="76">
        <v>1</v>
      </c>
      <c r="Y317" s="111">
        <f ca="1">IF(W317&gt;15,100%,OFFSET('B5_FED-CA Tax Depr Rates'!$D$23,0,'B1-NBV NTV Detail'!W317-1))</f>
        <v>1</v>
      </c>
      <c r="Z317" s="126">
        <f t="shared" ca="1" si="32"/>
        <v>0.26</v>
      </c>
      <c r="AA317" s="126">
        <f t="shared" ca="1" si="33"/>
        <v>0.26</v>
      </c>
      <c r="AB317" s="111">
        <f ca="1">IF($W317&gt;22,100%,OFFSET('B5_FED-CA Tax Depr Rates'!$D$30,0,'B1-NBV NTV Detail'!$W317-1))</f>
        <v>1</v>
      </c>
      <c r="AC317" s="126">
        <f t="shared" ca="1" si="34"/>
        <v>0.26</v>
      </c>
    </row>
    <row r="318" spans="1:29">
      <c r="A318" s="20" t="s">
        <v>93</v>
      </c>
      <c r="B318" s="24" t="s">
        <v>94</v>
      </c>
      <c r="C318" s="24" t="s">
        <v>103</v>
      </c>
      <c r="D318" s="24" t="s">
        <v>98</v>
      </c>
      <c r="E318" s="24" t="s">
        <v>96</v>
      </c>
      <c r="F318" s="213">
        <v>1970</v>
      </c>
      <c r="G318" s="215" t="s">
        <v>322</v>
      </c>
      <c r="H318" s="215">
        <v>0.06</v>
      </c>
      <c r="I318" s="215">
        <v>0.05</v>
      </c>
      <c r="J318" s="216">
        <v>0.01</v>
      </c>
      <c r="K318" s="219"/>
      <c r="L318" s="206"/>
      <c r="R318" s="110">
        <f t="shared" si="29"/>
        <v>1970</v>
      </c>
      <c r="S318" s="122">
        <f t="shared" si="35"/>
        <v>0.06</v>
      </c>
      <c r="T318" s="111">
        <f>VLOOKUP(R318,'B4_VINTAGE-TAX'!$A$2:$C$100,3,FALSE)</f>
        <v>0</v>
      </c>
      <c r="U318" s="76">
        <v>1</v>
      </c>
      <c r="V318" s="126">
        <f t="shared" si="31"/>
        <v>0</v>
      </c>
      <c r="W318" s="118">
        <f t="shared" si="30"/>
        <v>49</v>
      </c>
      <c r="X318" s="76">
        <v>1</v>
      </c>
      <c r="Y318" s="111">
        <f ca="1">IF(W318&gt;15,100%,OFFSET('B5_FED-CA Tax Depr Rates'!$D$23,0,'B1-NBV NTV Detail'!W318-1))</f>
        <v>1</v>
      </c>
      <c r="Z318" s="126">
        <f t="shared" ca="1" si="32"/>
        <v>0.06</v>
      </c>
      <c r="AA318" s="126">
        <f t="shared" ca="1" si="33"/>
        <v>0.06</v>
      </c>
      <c r="AB318" s="111">
        <f ca="1">IF($W318&gt;22,100%,OFFSET('B5_FED-CA Tax Depr Rates'!$D$30,0,'B1-NBV NTV Detail'!$W318-1))</f>
        <v>1</v>
      </c>
      <c r="AC318" s="126">
        <f t="shared" ca="1" si="34"/>
        <v>0.06</v>
      </c>
    </row>
    <row r="319" spans="1:29">
      <c r="A319" s="20" t="s">
        <v>93</v>
      </c>
      <c r="B319" s="24" t="s">
        <v>94</v>
      </c>
      <c r="C319" s="24" t="s">
        <v>103</v>
      </c>
      <c r="D319" s="24" t="s">
        <v>98</v>
      </c>
      <c r="E319" s="24" t="s">
        <v>96</v>
      </c>
      <c r="F319" s="213">
        <v>1971</v>
      </c>
      <c r="G319" s="215" t="s">
        <v>322</v>
      </c>
      <c r="H319" s="215">
        <v>0.19</v>
      </c>
      <c r="I319" s="215">
        <v>0.14000000000000001</v>
      </c>
      <c r="J319" s="216">
        <v>0.05</v>
      </c>
      <c r="K319" s="219"/>
      <c r="L319" s="206"/>
      <c r="R319" s="110">
        <f t="shared" si="29"/>
        <v>1971</v>
      </c>
      <c r="S319" s="122">
        <f t="shared" si="35"/>
        <v>0.19</v>
      </c>
      <c r="T319" s="111">
        <f>VLOOKUP(R319,'B4_VINTAGE-TAX'!$A$2:$C$100,3,FALSE)</f>
        <v>0</v>
      </c>
      <c r="U319" s="76">
        <v>1</v>
      </c>
      <c r="V319" s="126">
        <f t="shared" si="31"/>
        <v>0</v>
      </c>
      <c r="W319" s="118">
        <f t="shared" si="30"/>
        <v>48</v>
      </c>
      <c r="X319" s="76">
        <v>1</v>
      </c>
      <c r="Y319" s="111">
        <f ca="1">IF(W319&gt;15,100%,OFFSET('B5_FED-CA Tax Depr Rates'!$D$23,0,'B1-NBV NTV Detail'!W319-1))</f>
        <v>1</v>
      </c>
      <c r="Z319" s="126">
        <f t="shared" ca="1" si="32"/>
        <v>0.19</v>
      </c>
      <c r="AA319" s="126">
        <f t="shared" ca="1" si="33"/>
        <v>0.19</v>
      </c>
      <c r="AB319" s="111">
        <f ca="1">IF($W319&gt;22,100%,OFFSET('B5_FED-CA Tax Depr Rates'!$D$30,0,'B1-NBV NTV Detail'!$W319-1))</f>
        <v>1</v>
      </c>
      <c r="AC319" s="126">
        <f t="shared" ca="1" si="34"/>
        <v>0.19</v>
      </c>
    </row>
    <row r="320" spans="1:29">
      <c r="A320" s="20" t="s">
        <v>93</v>
      </c>
      <c r="B320" s="24" t="s">
        <v>94</v>
      </c>
      <c r="C320" s="24" t="s">
        <v>103</v>
      </c>
      <c r="D320" s="24" t="s">
        <v>98</v>
      </c>
      <c r="E320" s="24" t="s">
        <v>96</v>
      </c>
      <c r="F320" s="213">
        <v>1972</v>
      </c>
      <c r="G320" s="215" t="s">
        <v>322</v>
      </c>
      <c r="H320" s="215">
        <v>0.33</v>
      </c>
      <c r="I320" s="215">
        <v>0.24</v>
      </c>
      <c r="J320" s="216">
        <v>0.09</v>
      </c>
      <c r="K320" s="219"/>
      <c r="L320" s="206"/>
      <c r="R320" s="110">
        <f t="shared" si="29"/>
        <v>1972</v>
      </c>
      <c r="S320" s="122">
        <f t="shared" si="35"/>
        <v>0.33</v>
      </c>
      <c r="T320" s="111">
        <f>VLOOKUP(R320,'B4_VINTAGE-TAX'!$A$2:$C$100,3,FALSE)</f>
        <v>0</v>
      </c>
      <c r="U320" s="76">
        <v>1</v>
      </c>
      <c r="V320" s="126">
        <f t="shared" si="31"/>
        <v>0</v>
      </c>
      <c r="W320" s="118">
        <f t="shared" si="30"/>
        <v>47</v>
      </c>
      <c r="X320" s="76">
        <v>1</v>
      </c>
      <c r="Y320" s="111">
        <f ca="1">IF(W320&gt;15,100%,OFFSET('B5_FED-CA Tax Depr Rates'!$D$23,0,'B1-NBV NTV Detail'!W320-1))</f>
        <v>1</v>
      </c>
      <c r="Z320" s="126">
        <f t="shared" ca="1" si="32"/>
        <v>0.33</v>
      </c>
      <c r="AA320" s="126">
        <f t="shared" ca="1" si="33"/>
        <v>0.33</v>
      </c>
      <c r="AB320" s="111">
        <f ca="1">IF($W320&gt;22,100%,OFFSET('B5_FED-CA Tax Depr Rates'!$D$30,0,'B1-NBV NTV Detail'!$W320-1))</f>
        <v>1</v>
      </c>
      <c r="AC320" s="126">
        <f t="shared" ca="1" si="34"/>
        <v>0.33</v>
      </c>
    </row>
    <row r="321" spans="1:29">
      <c r="A321" s="20" t="s">
        <v>93</v>
      </c>
      <c r="B321" s="24" t="s">
        <v>94</v>
      </c>
      <c r="C321" s="24" t="s">
        <v>103</v>
      </c>
      <c r="D321" s="24" t="s">
        <v>98</v>
      </c>
      <c r="E321" s="24" t="s">
        <v>96</v>
      </c>
      <c r="F321" s="213">
        <v>1973</v>
      </c>
      <c r="G321" s="215" t="s">
        <v>322</v>
      </c>
      <c r="H321" s="215">
        <v>0.01</v>
      </c>
      <c r="I321" s="215">
        <v>0.01</v>
      </c>
      <c r="J321" s="216">
        <v>0</v>
      </c>
      <c r="K321" s="219"/>
      <c r="L321" s="206"/>
      <c r="R321" s="110">
        <f t="shared" si="29"/>
        <v>1973</v>
      </c>
      <c r="S321" s="122">
        <f t="shared" si="35"/>
        <v>0.01</v>
      </c>
      <c r="T321" s="111">
        <f>VLOOKUP(R321,'B4_VINTAGE-TAX'!$A$2:$C$100,3,FALSE)</f>
        <v>0</v>
      </c>
      <c r="U321" s="76">
        <v>1</v>
      </c>
      <c r="V321" s="126">
        <f t="shared" si="31"/>
        <v>0</v>
      </c>
      <c r="W321" s="118">
        <f t="shared" si="30"/>
        <v>46</v>
      </c>
      <c r="X321" s="76">
        <v>1</v>
      </c>
      <c r="Y321" s="111">
        <f ca="1">IF(W321&gt;15,100%,OFFSET('B5_FED-CA Tax Depr Rates'!$D$23,0,'B1-NBV NTV Detail'!W321-1))</f>
        <v>1</v>
      </c>
      <c r="Z321" s="126">
        <f t="shared" ca="1" si="32"/>
        <v>0.01</v>
      </c>
      <c r="AA321" s="126">
        <f t="shared" ca="1" si="33"/>
        <v>0.01</v>
      </c>
      <c r="AB321" s="111">
        <f ca="1">IF($W321&gt;22,100%,OFFSET('B5_FED-CA Tax Depr Rates'!$D$30,0,'B1-NBV NTV Detail'!$W321-1))</f>
        <v>1</v>
      </c>
      <c r="AC321" s="126">
        <f t="shared" ca="1" si="34"/>
        <v>0.01</v>
      </c>
    </row>
    <row r="322" spans="1:29">
      <c r="A322" s="20" t="s">
        <v>93</v>
      </c>
      <c r="B322" s="24" t="s">
        <v>94</v>
      </c>
      <c r="C322" s="24" t="s">
        <v>103</v>
      </c>
      <c r="D322" s="24" t="s">
        <v>98</v>
      </c>
      <c r="E322" s="24" t="s">
        <v>96</v>
      </c>
      <c r="F322" s="213">
        <v>1974</v>
      </c>
      <c r="G322" s="215" t="s">
        <v>322</v>
      </c>
      <c r="H322" s="215">
        <v>0.01</v>
      </c>
      <c r="I322" s="215">
        <v>0.01</v>
      </c>
      <c r="J322" s="216">
        <v>0</v>
      </c>
      <c r="K322" s="219"/>
      <c r="L322" s="206"/>
      <c r="R322" s="110">
        <f t="shared" si="29"/>
        <v>1974</v>
      </c>
      <c r="S322" s="122">
        <f t="shared" si="35"/>
        <v>0.01</v>
      </c>
      <c r="T322" s="111">
        <f>VLOOKUP(R322,'B4_VINTAGE-TAX'!$A$2:$C$100,3,FALSE)</f>
        <v>0</v>
      </c>
      <c r="U322" s="76">
        <v>1</v>
      </c>
      <c r="V322" s="126">
        <f t="shared" si="31"/>
        <v>0</v>
      </c>
      <c r="W322" s="118">
        <f t="shared" si="30"/>
        <v>45</v>
      </c>
      <c r="X322" s="76">
        <v>1</v>
      </c>
      <c r="Y322" s="111">
        <f ca="1">IF(W322&gt;15,100%,OFFSET('B5_FED-CA Tax Depr Rates'!$D$23,0,'B1-NBV NTV Detail'!W322-1))</f>
        <v>1</v>
      </c>
      <c r="Z322" s="126">
        <f t="shared" ca="1" si="32"/>
        <v>0.01</v>
      </c>
      <c r="AA322" s="126">
        <f t="shared" ca="1" si="33"/>
        <v>0.01</v>
      </c>
      <c r="AB322" s="111">
        <f ca="1">IF($W322&gt;22,100%,OFFSET('B5_FED-CA Tax Depr Rates'!$D$30,0,'B1-NBV NTV Detail'!$W322-1))</f>
        <v>1</v>
      </c>
      <c r="AC322" s="126">
        <f t="shared" ca="1" si="34"/>
        <v>0.01</v>
      </c>
    </row>
    <row r="323" spans="1:29">
      <c r="A323" s="20" t="s">
        <v>93</v>
      </c>
      <c r="B323" s="24" t="s">
        <v>94</v>
      </c>
      <c r="C323" s="24" t="s">
        <v>103</v>
      </c>
      <c r="D323" s="24" t="s">
        <v>98</v>
      </c>
      <c r="E323" s="24" t="s">
        <v>96</v>
      </c>
      <c r="F323" s="213">
        <v>1977</v>
      </c>
      <c r="G323" s="215" t="s">
        <v>322</v>
      </c>
      <c r="H323" s="215">
        <v>0.01</v>
      </c>
      <c r="I323" s="215">
        <v>0.01</v>
      </c>
      <c r="J323" s="216">
        <v>0</v>
      </c>
      <c r="K323" s="219"/>
      <c r="L323" s="206"/>
      <c r="R323" s="110">
        <f t="shared" si="29"/>
        <v>1977</v>
      </c>
      <c r="S323" s="122">
        <f t="shared" si="35"/>
        <v>0.01</v>
      </c>
      <c r="T323" s="111">
        <f>VLOOKUP(R323,'B4_VINTAGE-TAX'!$A$2:$C$100,3,FALSE)</f>
        <v>0</v>
      </c>
      <c r="U323" s="76">
        <v>1</v>
      </c>
      <c r="V323" s="126">
        <f t="shared" si="31"/>
        <v>0</v>
      </c>
      <c r="W323" s="118">
        <f t="shared" si="30"/>
        <v>42</v>
      </c>
      <c r="X323" s="76">
        <v>1</v>
      </c>
      <c r="Y323" s="111">
        <f ca="1">IF(W323&gt;15,100%,OFFSET('B5_FED-CA Tax Depr Rates'!$D$23,0,'B1-NBV NTV Detail'!W323-1))</f>
        <v>1</v>
      </c>
      <c r="Z323" s="126">
        <f t="shared" ca="1" si="32"/>
        <v>0.01</v>
      </c>
      <c r="AA323" s="126">
        <f t="shared" ca="1" si="33"/>
        <v>0.01</v>
      </c>
      <c r="AB323" s="111">
        <f ca="1">IF($W323&gt;22,100%,OFFSET('B5_FED-CA Tax Depr Rates'!$D$30,0,'B1-NBV NTV Detail'!$W323-1))</f>
        <v>1</v>
      </c>
      <c r="AC323" s="126">
        <f t="shared" ca="1" si="34"/>
        <v>0.01</v>
      </c>
    </row>
    <row r="324" spans="1:29">
      <c r="A324" s="20" t="s">
        <v>93</v>
      </c>
      <c r="B324" s="24" t="s">
        <v>94</v>
      </c>
      <c r="C324" s="24" t="s">
        <v>103</v>
      </c>
      <c r="D324" s="24" t="s">
        <v>98</v>
      </c>
      <c r="E324" s="24" t="s">
        <v>96</v>
      </c>
      <c r="F324" s="213">
        <v>1978</v>
      </c>
      <c r="G324" s="215" t="s">
        <v>322</v>
      </c>
      <c r="H324" s="215">
        <v>0.02</v>
      </c>
      <c r="I324" s="215">
        <v>0.01</v>
      </c>
      <c r="J324" s="216">
        <v>0.01</v>
      </c>
      <c r="K324" s="219"/>
      <c r="L324" s="206"/>
      <c r="R324" s="110">
        <f t="shared" si="29"/>
        <v>1978</v>
      </c>
      <c r="S324" s="122">
        <f t="shared" si="35"/>
        <v>0.02</v>
      </c>
      <c r="T324" s="111">
        <f>VLOOKUP(R324,'B4_VINTAGE-TAX'!$A$2:$C$100,3,FALSE)</f>
        <v>0</v>
      </c>
      <c r="U324" s="76">
        <v>1</v>
      </c>
      <c r="V324" s="126">
        <f t="shared" si="31"/>
        <v>0</v>
      </c>
      <c r="W324" s="118">
        <f t="shared" si="30"/>
        <v>41</v>
      </c>
      <c r="X324" s="76">
        <v>1</v>
      </c>
      <c r="Y324" s="111">
        <f ca="1">IF(W324&gt;15,100%,OFFSET('B5_FED-CA Tax Depr Rates'!$D$23,0,'B1-NBV NTV Detail'!W324-1))</f>
        <v>1</v>
      </c>
      <c r="Z324" s="126">
        <f t="shared" ca="1" si="32"/>
        <v>0.02</v>
      </c>
      <c r="AA324" s="126">
        <f t="shared" ca="1" si="33"/>
        <v>0.02</v>
      </c>
      <c r="AB324" s="111">
        <f ca="1">IF($W324&gt;22,100%,OFFSET('B5_FED-CA Tax Depr Rates'!$D$30,0,'B1-NBV NTV Detail'!$W324-1))</f>
        <v>1</v>
      </c>
      <c r="AC324" s="126">
        <f t="shared" ca="1" si="34"/>
        <v>0.02</v>
      </c>
    </row>
    <row r="325" spans="1:29">
      <c r="A325" s="20" t="s">
        <v>93</v>
      </c>
      <c r="B325" s="24" t="s">
        <v>94</v>
      </c>
      <c r="C325" s="24" t="s">
        <v>103</v>
      </c>
      <c r="D325" s="24" t="s">
        <v>98</v>
      </c>
      <c r="E325" s="24" t="s">
        <v>96</v>
      </c>
      <c r="F325" s="213">
        <v>1979</v>
      </c>
      <c r="G325" s="215" t="s">
        <v>322</v>
      </c>
      <c r="H325" s="215">
        <v>0.02</v>
      </c>
      <c r="I325" s="215">
        <v>0.01</v>
      </c>
      <c r="J325" s="216">
        <v>0.01</v>
      </c>
      <c r="K325" s="219"/>
      <c r="L325" s="206"/>
      <c r="R325" s="110">
        <f t="shared" si="29"/>
        <v>1979</v>
      </c>
      <c r="S325" s="122">
        <f t="shared" si="35"/>
        <v>0.02</v>
      </c>
      <c r="T325" s="111">
        <f>VLOOKUP(R325,'B4_VINTAGE-TAX'!$A$2:$C$100,3,FALSE)</f>
        <v>0</v>
      </c>
      <c r="U325" s="76">
        <v>1</v>
      </c>
      <c r="V325" s="126">
        <f t="shared" si="31"/>
        <v>0</v>
      </c>
      <c r="W325" s="118">
        <f t="shared" si="30"/>
        <v>40</v>
      </c>
      <c r="X325" s="76">
        <v>1</v>
      </c>
      <c r="Y325" s="111">
        <f ca="1">IF(W325&gt;15,100%,OFFSET('B5_FED-CA Tax Depr Rates'!$D$23,0,'B1-NBV NTV Detail'!W325-1))</f>
        <v>1</v>
      </c>
      <c r="Z325" s="126">
        <f t="shared" ca="1" si="32"/>
        <v>0.02</v>
      </c>
      <c r="AA325" s="126">
        <f t="shared" ca="1" si="33"/>
        <v>0.02</v>
      </c>
      <c r="AB325" s="111">
        <f ca="1">IF($W325&gt;22,100%,OFFSET('B5_FED-CA Tax Depr Rates'!$D$30,0,'B1-NBV NTV Detail'!$W325-1))</f>
        <v>1</v>
      </c>
      <c r="AC325" s="126">
        <f t="shared" ca="1" si="34"/>
        <v>0.02</v>
      </c>
    </row>
    <row r="326" spans="1:29">
      <c r="A326" s="20" t="s">
        <v>93</v>
      </c>
      <c r="B326" s="24" t="s">
        <v>94</v>
      </c>
      <c r="C326" s="24" t="s">
        <v>103</v>
      </c>
      <c r="D326" s="24" t="s">
        <v>98</v>
      </c>
      <c r="E326" s="24" t="s">
        <v>96</v>
      </c>
      <c r="F326" s="213">
        <v>1980</v>
      </c>
      <c r="G326" s="215" t="s">
        <v>322</v>
      </c>
      <c r="H326" s="215">
        <v>0.01</v>
      </c>
      <c r="I326" s="215">
        <v>0.01</v>
      </c>
      <c r="J326" s="216">
        <v>0</v>
      </c>
      <c r="K326" s="219"/>
      <c r="L326" s="206"/>
      <c r="R326" s="110">
        <f t="shared" si="29"/>
        <v>1980</v>
      </c>
      <c r="S326" s="122">
        <f t="shared" si="35"/>
        <v>0.01</v>
      </c>
      <c r="T326" s="111">
        <f>VLOOKUP(R326,'B4_VINTAGE-TAX'!$A$2:$C$100,3,FALSE)</f>
        <v>0</v>
      </c>
      <c r="U326" s="76">
        <v>1</v>
      </c>
      <c r="V326" s="126">
        <f t="shared" si="31"/>
        <v>0</v>
      </c>
      <c r="W326" s="118">
        <f t="shared" si="30"/>
        <v>39</v>
      </c>
      <c r="X326" s="76">
        <v>1</v>
      </c>
      <c r="Y326" s="111">
        <f ca="1">IF(W326&gt;15,100%,OFFSET('B5_FED-CA Tax Depr Rates'!$D$23,0,'B1-NBV NTV Detail'!W326-1))</f>
        <v>1</v>
      </c>
      <c r="Z326" s="126">
        <f t="shared" ca="1" si="32"/>
        <v>0.01</v>
      </c>
      <c r="AA326" s="126">
        <f t="shared" ca="1" si="33"/>
        <v>0.01</v>
      </c>
      <c r="AB326" s="111">
        <f ca="1">IF($W326&gt;22,100%,OFFSET('B5_FED-CA Tax Depr Rates'!$D$30,0,'B1-NBV NTV Detail'!$W326-1))</f>
        <v>1</v>
      </c>
      <c r="AC326" s="126">
        <f t="shared" ca="1" si="34"/>
        <v>0.01</v>
      </c>
    </row>
    <row r="327" spans="1:29">
      <c r="A327" s="20" t="s">
        <v>93</v>
      </c>
      <c r="B327" s="24" t="s">
        <v>94</v>
      </c>
      <c r="C327" s="24" t="s">
        <v>103</v>
      </c>
      <c r="D327" s="24" t="s">
        <v>98</v>
      </c>
      <c r="E327" s="24" t="s">
        <v>96</v>
      </c>
      <c r="F327" s="213">
        <v>1981</v>
      </c>
      <c r="G327" s="215" t="s">
        <v>322</v>
      </c>
      <c r="H327" s="215">
        <v>0.03</v>
      </c>
      <c r="I327" s="215">
        <v>0.02</v>
      </c>
      <c r="J327" s="216">
        <v>0.01</v>
      </c>
      <c r="K327" s="219"/>
      <c r="L327" s="206"/>
      <c r="R327" s="110">
        <f t="shared" si="29"/>
        <v>1981</v>
      </c>
      <c r="S327" s="122">
        <f t="shared" si="35"/>
        <v>0.03</v>
      </c>
      <c r="T327" s="111">
        <f>VLOOKUP(R327,'B4_VINTAGE-TAX'!$A$2:$C$100,3,FALSE)</f>
        <v>0</v>
      </c>
      <c r="U327" s="76">
        <v>1</v>
      </c>
      <c r="V327" s="126">
        <f t="shared" si="31"/>
        <v>0</v>
      </c>
      <c r="W327" s="118">
        <f t="shared" si="30"/>
        <v>38</v>
      </c>
      <c r="X327" s="76">
        <v>1</v>
      </c>
      <c r="Y327" s="111">
        <f ca="1">IF(W327&gt;15,100%,OFFSET('B5_FED-CA Tax Depr Rates'!$D$23,0,'B1-NBV NTV Detail'!W327-1))</f>
        <v>1</v>
      </c>
      <c r="Z327" s="126">
        <f t="shared" ca="1" si="32"/>
        <v>0.03</v>
      </c>
      <c r="AA327" s="126">
        <f t="shared" ca="1" si="33"/>
        <v>0.03</v>
      </c>
      <c r="AB327" s="111">
        <f ca="1">IF($W327&gt;22,100%,OFFSET('B5_FED-CA Tax Depr Rates'!$D$30,0,'B1-NBV NTV Detail'!$W327-1))</f>
        <v>1</v>
      </c>
      <c r="AC327" s="126">
        <f t="shared" ca="1" si="34"/>
        <v>0.03</v>
      </c>
    </row>
    <row r="328" spans="1:29">
      <c r="A328" s="20" t="s">
        <v>93</v>
      </c>
      <c r="B328" s="24" t="s">
        <v>94</v>
      </c>
      <c r="C328" s="24" t="s">
        <v>103</v>
      </c>
      <c r="D328" s="24" t="s">
        <v>98</v>
      </c>
      <c r="E328" s="24" t="s">
        <v>96</v>
      </c>
      <c r="F328" s="213">
        <v>1982</v>
      </c>
      <c r="G328" s="215" t="s">
        <v>322</v>
      </c>
      <c r="H328" s="215">
        <v>0.01</v>
      </c>
      <c r="I328" s="215">
        <v>0.01</v>
      </c>
      <c r="J328" s="216">
        <v>0</v>
      </c>
      <c r="K328" s="219"/>
      <c r="L328" s="206"/>
      <c r="R328" s="110">
        <f t="shared" si="29"/>
        <v>1982</v>
      </c>
      <c r="S328" s="122">
        <f t="shared" si="35"/>
        <v>0.01</v>
      </c>
      <c r="T328" s="111">
        <f>VLOOKUP(R328,'B4_VINTAGE-TAX'!$A$2:$C$100,3,FALSE)</f>
        <v>0</v>
      </c>
      <c r="U328" s="76">
        <v>1</v>
      </c>
      <c r="V328" s="126">
        <f t="shared" si="31"/>
        <v>0</v>
      </c>
      <c r="W328" s="118">
        <f t="shared" si="30"/>
        <v>37</v>
      </c>
      <c r="X328" s="76">
        <v>1</v>
      </c>
      <c r="Y328" s="111">
        <f ca="1">IF(W328&gt;15,100%,OFFSET('B5_FED-CA Tax Depr Rates'!$D$23,0,'B1-NBV NTV Detail'!W328-1))</f>
        <v>1</v>
      </c>
      <c r="Z328" s="126">
        <f t="shared" ca="1" si="32"/>
        <v>0.01</v>
      </c>
      <c r="AA328" s="126">
        <f t="shared" ca="1" si="33"/>
        <v>0.01</v>
      </c>
      <c r="AB328" s="111">
        <f ca="1">IF($W328&gt;22,100%,OFFSET('B5_FED-CA Tax Depr Rates'!$D$30,0,'B1-NBV NTV Detail'!$W328-1))</f>
        <v>1</v>
      </c>
      <c r="AC328" s="126">
        <f t="shared" ca="1" si="34"/>
        <v>0.01</v>
      </c>
    </row>
    <row r="329" spans="1:29">
      <c r="A329" s="20" t="s">
        <v>93</v>
      </c>
      <c r="B329" s="24" t="s">
        <v>94</v>
      </c>
      <c r="C329" s="24" t="s">
        <v>103</v>
      </c>
      <c r="D329" s="24" t="s">
        <v>98</v>
      </c>
      <c r="E329" s="24" t="s">
        <v>96</v>
      </c>
      <c r="F329" s="213">
        <v>1983</v>
      </c>
      <c r="G329" s="215" t="s">
        <v>322</v>
      </c>
      <c r="H329" s="215">
        <v>0.02</v>
      </c>
      <c r="I329" s="215">
        <v>0.01</v>
      </c>
      <c r="J329" s="216">
        <v>0.01</v>
      </c>
      <c r="K329" s="219"/>
      <c r="L329" s="206"/>
      <c r="R329" s="110">
        <f t="shared" si="29"/>
        <v>1983</v>
      </c>
      <c r="S329" s="122">
        <f t="shared" si="35"/>
        <v>0.02</v>
      </c>
      <c r="T329" s="111">
        <f>VLOOKUP(R329,'B4_VINTAGE-TAX'!$A$2:$C$100,3,FALSE)</f>
        <v>0</v>
      </c>
      <c r="U329" s="76">
        <v>1</v>
      </c>
      <c r="V329" s="126">
        <f t="shared" si="31"/>
        <v>0</v>
      </c>
      <c r="W329" s="118">
        <f t="shared" si="30"/>
        <v>36</v>
      </c>
      <c r="X329" s="76">
        <v>1</v>
      </c>
      <c r="Y329" s="111">
        <f ca="1">IF(W329&gt;15,100%,OFFSET('B5_FED-CA Tax Depr Rates'!$D$23,0,'B1-NBV NTV Detail'!W329-1))</f>
        <v>1</v>
      </c>
      <c r="Z329" s="126">
        <f t="shared" ca="1" si="32"/>
        <v>0.02</v>
      </c>
      <c r="AA329" s="126">
        <f t="shared" ca="1" si="33"/>
        <v>0.02</v>
      </c>
      <c r="AB329" s="111">
        <f ca="1">IF($W329&gt;22,100%,OFFSET('B5_FED-CA Tax Depr Rates'!$D$30,0,'B1-NBV NTV Detail'!$W329-1))</f>
        <v>1</v>
      </c>
      <c r="AC329" s="126">
        <f t="shared" ca="1" si="34"/>
        <v>0.02</v>
      </c>
    </row>
    <row r="330" spans="1:29">
      <c r="A330" s="20" t="s">
        <v>93</v>
      </c>
      <c r="B330" s="24" t="s">
        <v>94</v>
      </c>
      <c r="C330" s="24" t="s">
        <v>103</v>
      </c>
      <c r="D330" s="24" t="s">
        <v>98</v>
      </c>
      <c r="E330" s="24" t="s">
        <v>96</v>
      </c>
      <c r="F330" s="213">
        <v>1984</v>
      </c>
      <c r="G330" s="215" t="s">
        <v>322</v>
      </c>
      <c r="H330" s="215">
        <v>0.28000000000000003</v>
      </c>
      <c r="I330" s="215">
        <v>0.16</v>
      </c>
      <c r="J330" s="216">
        <v>0.12</v>
      </c>
      <c r="K330" s="219"/>
      <c r="L330" s="206"/>
      <c r="R330" s="110">
        <f t="shared" si="29"/>
        <v>1984</v>
      </c>
      <c r="S330" s="122">
        <f t="shared" si="35"/>
        <v>0.28000000000000003</v>
      </c>
      <c r="T330" s="111">
        <f>VLOOKUP(R330,'B4_VINTAGE-TAX'!$A$2:$C$100,3,FALSE)</f>
        <v>0</v>
      </c>
      <c r="U330" s="76">
        <v>1</v>
      </c>
      <c r="V330" s="126">
        <f t="shared" si="31"/>
        <v>0</v>
      </c>
      <c r="W330" s="118">
        <f t="shared" si="30"/>
        <v>35</v>
      </c>
      <c r="X330" s="76">
        <v>1</v>
      </c>
      <c r="Y330" s="111">
        <f ca="1">IF(W330&gt;15,100%,OFFSET('B5_FED-CA Tax Depr Rates'!$D$23,0,'B1-NBV NTV Detail'!W330-1))</f>
        <v>1</v>
      </c>
      <c r="Z330" s="126">
        <f t="shared" ca="1" si="32"/>
        <v>0.28000000000000003</v>
      </c>
      <c r="AA330" s="126">
        <f t="shared" ca="1" si="33"/>
        <v>0.28000000000000003</v>
      </c>
      <c r="AB330" s="111">
        <f ca="1">IF($W330&gt;22,100%,OFFSET('B5_FED-CA Tax Depr Rates'!$D$30,0,'B1-NBV NTV Detail'!$W330-1))</f>
        <v>1</v>
      </c>
      <c r="AC330" s="126">
        <f t="shared" ca="1" si="34"/>
        <v>0.28000000000000003</v>
      </c>
    </row>
    <row r="331" spans="1:29">
      <c r="A331" s="20" t="s">
        <v>93</v>
      </c>
      <c r="B331" s="24" t="s">
        <v>94</v>
      </c>
      <c r="C331" s="24" t="s">
        <v>103</v>
      </c>
      <c r="D331" s="24" t="s">
        <v>98</v>
      </c>
      <c r="E331" s="24" t="s">
        <v>96</v>
      </c>
      <c r="F331" s="213">
        <v>1985</v>
      </c>
      <c r="G331" s="215" t="s">
        <v>322</v>
      </c>
      <c r="H331" s="215">
        <v>0.05</v>
      </c>
      <c r="I331" s="215">
        <v>0.03</v>
      </c>
      <c r="J331" s="216">
        <v>0.02</v>
      </c>
      <c r="K331" s="219"/>
      <c r="L331" s="206"/>
      <c r="R331" s="110">
        <f t="shared" si="29"/>
        <v>1985</v>
      </c>
      <c r="S331" s="122">
        <f t="shared" si="35"/>
        <v>0.05</v>
      </c>
      <c r="T331" s="111">
        <f>VLOOKUP(R331,'B4_VINTAGE-TAX'!$A$2:$C$100,3,FALSE)</f>
        <v>0</v>
      </c>
      <c r="U331" s="76">
        <v>1</v>
      </c>
      <c r="V331" s="126">
        <f t="shared" si="31"/>
        <v>0</v>
      </c>
      <c r="W331" s="118">
        <f t="shared" si="30"/>
        <v>34</v>
      </c>
      <c r="X331" s="76">
        <v>1</v>
      </c>
      <c r="Y331" s="111">
        <f ca="1">IF(W331&gt;15,100%,OFFSET('B5_FED-CA Tax Depr Rates'!$D$23,0,'B1-NBV NTV Detail'!W331-1))</f>
        <v>1</v>
      </c>
      <c r="Z331" s="126">
        <f t="shared" ca="1" si="32"/>
        <v>0.05</v>
      </c>
      <c r="AA331" s="126">
        <f t="shared" ca="1" si="33"/>
        <v>0.05</v>
      </c>
      <c r="AB331" s="111">
        <f ca="1">IF($W331&gt;22,100%,OFFSET('B5_FED-CA Tax Depr Rates'!$D$30,0,'B1-NBV NTV Detail'!$W331-1))</f>
        <v>1</v>
      </c>
      <c r="AC331" s="126">
        <f t="shared" ca="1" si="34"/>
        <v>0.05</v>
      </c>
    </row>
    <row r="332" spans="1:29">
      <c r="A332" s="20" t="s">
        <v>93</v>
      </c>
      <c r="B332" s="24" t="s">
        <v>94</v>
      </c>
      <c r="C332" s="24" t="s">
        <v>103</v>
      </c>
      <c r="D332" s="24" t="s">
        <v>98</v>
      </c>
      <c r="E332" s="24" t="s">
        <v>96</v>
      </c>
      <c r="F332" s="213">
        <v>1986</v>
      </c>
      <c r="G332" s="215" t="s">
        <v>322</v>
      </c>
      <c r="H332" s="215">
        <v>0.17</v>
      </c>
      <c r="I332" s="215">
        <v>0.09</v>
      </c>
      <c r="J332" s="216">
        <v>0.08</v>
      </c>
      <c r="K332" s="219"/>
      <c r="L332" s="206"/>
      <c r="R332" s="110">
        <f t="shared" ref="R332:R395" si="36">(F332)*1</f>
        <v>1986</v>
      </c>
      <c r="S332" s="122">
        <f t="shared" si="35"/>
        <v>0.17</v>
      </c>
      <c r="T332" s="111">
        <f>VLOOKUP(R332,'B4_VINTAGE-TAX'!$A$2:$C$100,3,FALSE)</f>
        <v>0</v>
      </c>
      <c r="U332" s="76">
        <v>1</v>
      </c>
      <c r="V332" s="126">
        <f t="shared" si="31"/>
        <v>0</v>
      </c>
      <c r="W332" s="118">
        <f t="shared" ref="W332:W395" si="37">2018-R332+1</f>
        <v>33</v>
      </c>
      <c r="X332" s="76">
        <v>1</v>
      </c>
      <c r="Y332" s="111">
        <f ca="1">IF(W332&gt;15,100%,OFFSET('B5_FED-CA Tax Depr Rates'!$D$23,0,'B1-NBV NTV Detail'!W332-1))</f>
        <v>1</v>
      </c>
      <c r="Z332" s="126">
        <f t="shared" ca="1" si="32"/>
        <v>0.17</v>
      </c>
      <c r="AA332" s="126">
        <f t="shared" ca="1" si="33"/>
        <v>0.17</v>
      </c>
      <c r="AB332" s="111">
        <f ca="1">IF($W332&gt;22,100%,OFFSET('B5_FED-CA Tax Depr Rates'!$D$30,0,'B1-NBV NTV Detail'!$W332-1))</f>
        <v>1</v>
      </c>
      <c r="AC332" s="126">
        <f t="shared" ca="1" si="34"/>
        <v>0.17</v>
      </c>
    </row>
    <row r="333" spans="1:29">
      <c r="A333" s="20" t="s">
        <v>93</v>
      </c>
      <c r="B333" s="24" t="s">
        <v>94</v>
      </c>
      <c r="C333" s="24" t="s">
        <v>103</v>
      </c>
      <c r="D333" s="24" t="s">
        <v>98</v>
      </c>
      <c r="E333" s="24" t="s">
        <v>96</v>
      </c>
      <c r="F333" s="213">
        <v>1987</v>
      </c>
      <c r="G333" s="215" t="s">
        <v>322</v>
      </c>
      <c r="H333" s="215">
        <v>0.05</v>
      </c>
      <c r="I333" s="215">
        <v>0.03</v>
      </c>
      <c r="J333" s="216">
        <v>0.02</v>
      </c>
      <c r="K333" s="219"/>
      <c r="L333" s="206"/>
      <c r="R333" s="110">
        <f t="shared" si="36"/>
        <v>1987</v>
      </c>
      <c r="S333" s="122">
        <f t="shared" si="35"/>
        <v>0.05</v>
      </c>
      <c r="T333" s="111">
        <f>VLOOKUP(R333,'B4_VINTAGE-TAX'!$A$2:$C$100,3,FALSE)</f>
        <v>0</v>
      </c>
      <c r="U333" s="76">
        <v>1</v>
      </c>
      <c r="V333" s="126">
        <f t="shared" ref="V333:V396" si="38">S333*T333</f>
        <v>0</v>
      </c>
      <c r="W333" s="118">
        <f t="shared" si="37"/>
        <v>32</v>
      </c>
      <c r="X333" s="76">
        <v>1</v>
      </c>
      <c r="Y333" s="111">
        <f ca="1">IF(W333&gt;15,100%,OFFSET('B5_FED-CA Tax Depr Rates'!$D$23,0,'B1-NBV NTV Detail'!W333-1))</f>
        <v>1</v>
      </c>
      <c r="Z333" s="126">
        <f t="shared" ref="Z333:Z396" ca="1" si="39">(S333-V333)*Y333</f>
        <v>0.05</v>
      </c>
      <c r="AA333" s="126">
        <f t="shared" ref="AA333:AA396" ca="1" si="40">V333+Z333</f>
        <v>0.05</v>
      </c>
      <c r="AB333" s="111">
        <f ca="1">IF($W333&gt;22,100%,OFFSET('B5_FED-CA Tax Depr Rates'!$D$30,0,'B1-NBV NTV Detail'!$W333-1))</f>
        <v>1</v>
      </c>
      <c r="AC333" s="126">
        <f t="shared" ref="AC333:AC396" ca="1" si="41">AB333*S333</f>
        <v>0.05</v>
      </c>
    </row>
    <row r="334" spans="1:29">
      <c r="A334" s="20" t="s">
        <v>93</v>
      </c>
      <c r="B334" s="24" t="s">
        <v>94</v>
      </c>
      <c r="C334" s="24" t="s">
        <v>103</v>
      </c>
      <c r="D334" s="24" t="s">
        <v>98</v>
      </c>
      <c r="E334" s="24" t="s">
        <v>96</v>
      </c>
      <c r="F334" s="213">
        <v>1988</v>
      </c>
      <c r="G334" s="215" t="s">
        <v>322</v>
      </c>
      <c r="H334" s="215">
        <v>0.11</v>
      </c>
      <c r="I334" s="215">
        <v>0.06</v>
      </c>
      <c r="J334" s="216">
        <v>0.05</v>
      </c>
      <c r="K334" s="219"/>
      <c r="L334" s="206"/>
      <c r="R334" s="110">
        <f t="shared" si="36"/>
        <v>1988</v>
      </c>
      <c r="S334" s="122">
        <f t="shared" si="35"/>
        <v>0.11</v>
      </c>
      <c r="T334" s="111">
        <f>VLOOKUP(R334,'B4_VINTAGE-TAX'!$A$2:$C$100,3,FALSE)</f>
        <v>0</v>
      </c>
      <c r="U334" s="76">
        <v>1</v>
      </c>
      <c r="V334" s="126">
        <f t="shared" si="38"/>
        <v>0</v>
      </c>
      <c r="W334" s="118">
        <f t="shared" si="37"/>
        <v>31</v>
      </c>
      <c r="X334" s="76">
        <v>1</v>
      </c>
      <c r="Y334" s="111">
        <f ca="1">IF(W334&gt;15,100%,OFFSET('B5_FED-CA Tax Depr Rates'!$D$23,0,'B1-NBV NTV Detail'!W334-1))</f>
        <v>1</v>
      </c>
      <c r="Z334" s="126">
        <f t="shared" ca="1" si="39"/>
        <v>0.11</v>
      </c>
      <c r="AA334" s="126">
        <f t="shared" ca="1" si="40"/>
        <v>0.11</v>
      </c>
      <c r="AB334" s="111">
        <f ca="1">IF($W334&gt;22,100%,OFFSET('B5_FED-CA Tax Depr Rates'!$D$30,0,'B1-NBV NTV Detail'!$W334-1))</f>
        <v>1</v>
      </c>
      <c r="AC334" s="126">
        <f t="shared" ca="1" si="41"/>
        <v>0.11</v>
      </c>
    </row>
    <row r="335" spans="1:29">
      <c r="A335" s="20" t="s">
        <v>93</v>
      </c>
      <c r="B335" s="24" t="s">
        <v>94</v>
      </c>
      <c r="C335" s="24" t="s">
        <v>103</v>
      </c>
      <c r="D335" s="24" t="s">
        <v>98</v>
      </c>
      <c r="E335" s="24" t="s">
        <v>96</v>
      </c>
      <c r="F335" s="213">
        <v>1989</v>
      </c>
      <c r="G335" s="215" t="s">
        <v>322</v>
      </c>
      <c r="H335" s="215">
        <v>0.02</v>
      </c>
      <c r="I335" s="215">
        <v>0.01</v>
      </c>
      <c r="J335" s="216">
        <v>0.01</v>
      </c>
      <c r="K335" s="219"/>
      <c r="L335" s="206"/>
      <c r="R335" s="110">
        <f t="shared" si="36"/>
        <v>1989</v>
      </c>
      <c r="S335" s="122">
        <f t="shared" si="35"/>
        <v>0.02</v>
      </c>
      <c r="T335" s="111">
        <f>VLOOKUP(R335,'B4_VINTAGE-TAX'!$A$2:$C$100,3,FALSE)</f>
        <v>0</v>
      </c>
      <c r="U335" s="76">
        <v>1</v>
      </c>
      <c r="V335" s="126">
        <f t="shared" si="38"/>
        <v>0</v>
      </c>
      <c r="W335" s="118">
        <f t="shared" si="37"/>
        <v>30</v>
      </c>
      <c r="X335" s="76">
        <v>1</v>
      </c>
      <c r="Y335" s="111">
        <f ca="1">IF(W335&gt;15,100%,OFFSET('B5_FED-CA Tax Depr Rates'!$D$23,0,'B1-NBV NTV Detail'!W335-1))</f>
        <v>1</v>
      </c>
      <c r="Z335" s="126">
        <f t="shared" ca="1" si="39"/>
        <v>0.02</v>
      </c>
      <c r="AA335" s="126">
        <f t="shared" ca="1" si="40"/>
        <v>0.02</v>
      </c>
      <c r="AB335" s="111">
        <f ca="1">IF($W335&gt;22,100%,OFFSET('B5_FED-CA Tax Depr Rates'!$D$30,0,'B1-NBV NTV Detail'!$W335-1))</f>
        <v>1</v>
      </c>
      <c r="AC335" s="126">
        <f t="shared" ca="1" si="41"/>
        <v>0.02</v>
      </c>
    </row>
    <row r="336" spans="1:29">
      <c r="A336" s="20" t="s">
        <v>93</v>
      </c>
      <c r="B336" s="24" t="s">
        <v>94</v>
      </c>
      <c r="C336" s="24" t="s">
        <v>103</v>
      </c>
      <c r="D336" s="24" t="s">
        <v>98</v>
      </c>
      <c r="E336" s="24" t="s">
        <v>96</v>
      </c>
      <c r="F336" s="213">
        <v>1990</v>
      </c>
      <c r="G336" s="215" t="s">
        <v>322</v>
      </c>
      <c r="H336" s="215">
        <v>0.06</v>
      </c>
      <c r="I336" s="215">
        <v>0.03</v>
      </c>
      <c r="J336" s="216">
        <v>0.03</v>
      </c>
      <c r="K336" s="219"/>
      <c r="L336" s="206"/>
      <c r="R336" s="110">
        <f t="shared" si="36"/>
        <v>1990</v>
      </c>
      <c r="S336" s="122">
        <f t="shared" si="35"/>
        <v>0.06</v>
      </c>
      <c r="T336" s="111">
        <f>VLOOKUP(R336,'B4_VINTAGE-TAX'!$A$2:$C$100,3,FALSE)</f>
        <v>0</v>
      </c>
      <c r="U336" s="76">
        <v>1</v>
      </c>
      <c r="V336" s="126">
        <f t="shared" si="38"/>
        <v>0</v>
      </c>
      <c r="W336" s="118">
        <f t="shared" si="37"/>
        <v>29</v>
      </c>
      <c r="X336" s="76">
        <v>1</v>
      </c>
      <c r="Y336" s="111">
        <f ca="1">IF(W336&gt;15,100%,OFFSET('B5_FED-CA Tax Depr Rates'!$D$23,0,'B1-NBV NTV Detail'!W336-1))</f>
        <v>1</v>
      </c>
      <c r="Z336" s="126">
        <f t="shared" ca="1" si="39"/>
        <v>0.06</v>
      </c>
      <c r="AA336" s="126">
        <f t="shared" ca="1" si="40"/>
        <v>0.06</v>
      </c>
      <c r="AB336" s="111">
        <f ca="1">IF($W336&gt;22,100%,OFFSET('B5_FED-CA Tax Depr Rates'!$D$30,0,'B1-NBV NTV Detail'!$W336-1))</f>
        <v>1</v>
      </c>
      <c r="AC336" s="126">
        <f t="shared" ca="1" si="41"/>
        <v>0.06</v>
      </c>
    </row>
    <row r="337" spans="1:29">
      <c r="A337" s="20" t="s">
        <v>93</v>
      </c>
      <c r="B337" s="24" t="s">
        <v>94</v>
      </c>
      <c r="C337" s="24" t="s">
        <v>103</v>
      </c>
      <c r="D337" s="24" t="s">
        <v>98</v>
      </c>
      <c r="E337" s="24" t="s">
        <v>96</v>
      </c>
      <c r="F337" s="213">
        <v>1991</v>
      </c>
      <c r="G337" s="215" t="s">
        <v>322</v>
      </c>
      <c r="H337" s="215">
        <v>0.01</v>
      </c>
      <c r="I337" s="215">
        <v>0</v>
      </c>
      <c r="J337" s="216">
        <v>0.01</v>
      </c>
      <c r="K337" s="219"/>
      <c r="L337" s="206"/>
      <c r="R337" s="110">
        <f t="shared" si="36"/>
        <v>1991</v>
      </c>
      <c r="S337" s="122">
        <f t="shared" si="35"/>
        <v>0.01</v>
      </c>
      <c r="T337" s="111">
        <f>VLOOKUP(R337,'B4_VINTAGE-TAX'!$A$2:$C$100,3,FALSE)</f>
        <v>0</v>
      </c>
      <c r="U337" s="76">
        <v>1</v>
      </c>
      <c r="V337" s="126">
        <f t="shared" si="38"/>
        <v>0</v>
      </c>
      <c r="W337" s="118">
        <f t="shared" si="37"/>
        <v>28</v>
      </c>
      <c r="X337" s="76">
        <v>1</v>
      </c>
      <c r="Y337" s="111">
        <f ca="1">IF(W337&gt;15,100%,OFFSET('B5_FED-CA Tax Depr Rates'!$D$23,0,'B1-NBV NTV Detail'!W337-1))</f>
        <v>1</v>
      </c>
      <c r="Z337" s="126">
        <f t="shared" ca="1" si="39"/>
        <v>0.01</v>
      </c>
      <c r="AA337" s="126">
        <f t="shared" ca="1" si="40"/>
        <v>0.01</v>
      </c>
      <c r="AB337" s="111">
        <f ca="1">IF($W337&gt;22,100%,OFFSET('B5_FED-CA Tax Depr Rates'!$D$30,0,'B1-NBV NTV Detail'!$W337-1))</f>
        <v>1</v>
      </c>
      <c r="AC337" s="126">
        <f t="shared" ca="1" si="41"/>
        <v>0.01</v>
      </c>
    </row>
    <row r="338" spans="1:29">
      <c r="A338" s="20" t="s">
        <v>93</v>
      </c>
      <c r="B338" s="24" t="s">
        <v>94</v>
      </c>
      <c r="C338" s="24" t="s">
        <v>103</v>
      </c>
      <c r="D338" s="24" t="s">
        <v>98</v>
      </c>
      <c r="E338" s="24" t="s">
        <v>96</v>
      </c>
      <c r="F338" s="213">
        <v>1992</v>
      </c>
      <c r="G338" s="215" t="s">
        <v>322</v>
      </c>
      <c r="H338" s="215">
        <v>0</v>
      </c>
      <c r="I338" s="215" t="s">
        <v>322</v>
      </c>
      <c r="J338" s="216" t="s">
        <v>322</v>
      </c>
      <c r="K338" s="219"/>
      <c r="L338" s="206"/>
      <c r="R338" s="110">
        <f t="shared" si="36"/>
        <v>1992</v>
      </c>
      <c r="S338" s="122">
        <f t="shared" si="35"/>
        <v>0</v>
      </c>
      <c r="T338" s="111">
        <f>VLOOKUP(R338,'B4_VINTAGE-TAX'!$A$2:$C$100,3,FALSE)</f>
        <v>0</v>
      </c>
      <c r="U338" s="76">
        <v>1</v>
      </c>
      <c r="V338" s="126">
        <f t="shared" si="38"/>
        <v>0</v>
      </c>
      <c r="W338" s="118">
        <f t="shared" si="37"/>
        <v>27</v>
      </c>
      <c r="X338" s="76">
        <v>1</v>
      </c>
      <c r="Y338" s="111">
        <f ca="1">IF(W338&gt;15,100%,OFFSET('B5_FED-CA Tax Depr Rates'!$D$23,0,'B1-NBV NTV Detail'!W338-1))</f>
        <v>1</v>
      </c>
      <c r="Z338" s="126">
        <f t="shared" ca="1" si="39"/>
        <v>0</v>
      </c>
      <c r="AA338" s="126">
        <f t="shared" ca="1" si="40"/>
        <v>0</v>
      </c>
      <c r="AB338" s="111">
        <f ca="1">IF($W338&gt;22,100%,OFFSET('B5_FED-CA Tax Depr Rates'!$D$30,0,'B1-NBV NTV Detail'!$W338-1))</f>
        <v>1</v>
      </c>
      <c r="AC338" s="126">
        <f t="shared" ca="1" si="41"/>
        <v>0</v>
      </c>
    </row>
    <row r="339" spans="1:29">
      <c r="A339" s="20" t="s">
        <v>93</v>
      </c>
      <c r="B339" s="24" t="s">
        <v>94</v>
      </c>
      <c r="C339" s="24" t="s">
        <v>103</v>
      </c>
      <c r="D339" s="24" t="s">
        <v>98</v>
      </c>
      <c r="E339" s="24" t="s">
        <v>96</v>
      </c>
      <c r="F339" s="213">
        <v>1993</v>
      </c>
      <c r="G339" s="215" t="s">
        <v>322</v>
      </c>
      <c r="H339" s="215">
        <v>7.0000000000000007E-2</v>
      </c>
      <c r="I339" s="215">
        <v>0.03</v>
      </c>
      <c r="J339" s="216">
        <v>0.04</v>
      </c>
      <c r="K339" s="219"/>
      <c r="L339" s="206"/>
      <c r="R339" s="110">
        <f t="shared" si="36"/>
        <v>1993</v>
      </c>
      <c r="S339" s="122">
        <f t="shared" si="35"/>
        <v>7.0000000000000007E-2</v>
      </c>
      <c r="T339" s="111">
        <f>VLOOKUP(R339,'B4_VINTAGE-TAX'!$A$2:$C$100,3,FALSE)</f>
        <v>0</v>
      </c>
      <c r="U339" s="76">
        <v>1</v>
      </c>
      <c r="V339" s="126">
        <f t="shared" si="38"/>
        <v>0</v>
      </c>
      <c r="W339" s="118">
        <f t="shared" si="37"/>
        <v>26</v>
      </c>
      <c r="X339" s="76">
        <v>1</v>
      </c>
      <c r="Y339" s="111">
        <f ca="1">IF(W339&gt;15,100%,OFFSET('B5_FED-CA Tax Depr Rates'!$D$23,0,'B1-NBV NTV Detail'!W339-1))</f>
        <v>1</v>
      </c>
      <c r="Z339" s="126">
        <f t="shared" ca="1" si="39"/>
        <v>7.0000000000000007E-2</v>
      </c>
      <c r="AA339" s="126">
        <f t="shared" ca="1" si="40"/>
        <v>7.0000000000000007E-2</v>
      </c>
      <c r="AB339" s="111">
        <f ca="1">IF($W339&gt;22,100%,OFFSET('B5_FED-CA Tax Depr Rates'!$D$30,0,'B1-NBV NTV Detail'!$W339-1))</f>
        <v>1</v>
      </c>
      <c r="AC339" s="126">
        <f t="shared" ca="1" si="41"/>
        <v>7.0000000000000007E-2</v>
      </c>
    </row>
    <row r="340" spans="1:29">
      <c r="A340" s="20" t="s">
        <v>93</v>
      </c>
      <c r="B340" s="24" t="s">
        <v>94</v>
      </c>
      <c r="C340" s="24" t="s">
        <v>103</v>
      </c>
      <c r="D340" s="24" t="s">
        <v>98</v>
      </c>
      <c r="E340" s="24" t="s">
        <v>96</v>
      </c>
      <c r="F340" s="213">
        <v>1994</v>
      </c>
      <c r="G340" s="215" t="s">
        <v>322</v>
      </c>
      <c r="H340" s="215">
        <v>0.02</v>
      </c>
      <c r="I340" s="215">
        <v>0.01</v>
      </c>
      <c r="J340" s="216">
        <v>0.01</v>
      </c>
      <c r="K340" s="219"/>
      <c r="L340" s="206"/>
      <c r="R340" s="110">
        <f t="shared" si="36"/>
        <v>1994</v>
      </c>
      <c r="S340" s="122">
        <f t="shared" ref="S340:S403" si="42">H340</f>
        <v>0.02</v>
      </c>
      <c r="T340" s="111">
        <f>VLOOKUP(R340,'B4_VINTAGE-TAX'!$A$2:$C$100,3,FALSE)</f>
        <v>0</v>
      </c>
      <c r="U340" s="76">
        <v>1</v>
      </c>
      <c r="V340" s="126">
        <f t="shared" si="38"/>
        <v>0</v>
      </c>
      <c r="W340" s="118">
        <f t="shared" si="37"/>
        <v>25</v>
      </c>
      <c r="X340" s="76">
        <v>1</v>
      </c>
      <c r="Y340" s="111">
        <f ca="1">IF(W340&gt;15,100%,OFFSET('B5_FED-CA Tax Depr Rates'!$D$23,0,'B1-NBV NTV Detail'!W340-1))</f>
        <v>1</v>
      </c>
      <c r="Z340" s="126">
        <f t="shared" ca="1" si="39"/>
        <v>0.02</v>
      </c>
      <c r="AA340" s="126">
        <f t="shared" ca="1" si="40"/>
        <v>0.02</v>
      </c>
      <c r="AB340" s="111">
        <f ca="1">IF($W340&gt;22,100%,OFFSET('B5_FED-CA Tax Depr Rates'!$D$30,0,'B1-NBV NTV Detail'!$W340-1))</f>
        <v>1</v>
      </c>
      <c r="AC340" s="126">
        <f t="shared" ca="1" si="41"/>
        <v>0.02</v>
      </c>
    </row>
    <row r="341" spans="1:29">
      <c r="A341" s="20" t="s">
        <v>93</v>
      </c>
      <c r="B341" s="24" t="s">
        <v>94</v>
      </c>
      <c r="C341" s="24" t="s">
        <v>103</v>
      </c>
      <c r="D341" s="24" t="s">
        <v>98</v>
      </c>
      <c r="E341" s="24" t="s">
        <v>96</v>
      </c>
      <c r="F341" s="213">
        <v>1996</v>
      </c>
      <c r="G341" s="215" t="s">
        <v>322</v>
      </c>
      <c r="H341" s="215">
        <v>0</v>
      </c>
      <c r="I341" s="215" t="s">
        <v>322</v>
      </c>
      <c r="J341" s="216" t="s">
        <v>322</v>
      </c>
      <c r="K341" s="219"/>
      <c r="L341" s="206"/>
      <c r="R341" s="110">
        <f t="shared" si="36"/>
        <v>1996</v>
      </c>
      <c r="S341" s="122">
        <f t="shared" si="42"/>
        <v>0</v>
      </c>
      <c r="T341" s="111">
        <f>VLOOKUP(R341,'B4_VINTAGE-TAX'!$A$2:$C$100,3,FALSE)</f>
        <v>0</v>
      </c>
      <c r="U341" s="76">
        <v>1</v>
      </c>
      <c r="V341" s="126">
        <f t="shared" si="38"/>
        <v>0</v>
      </c>
      <c r="W341" s="118">
        <f t="shared" si="37"/>
        <v>23</v>
      </c>
      <c r="X341" s="76">
        <v>1</v>
      </c>
      <c r="Y341" s="111">
        <f ca="1">IF(W341&gt;15,100%,OFFSET('B5_FED-CA Tax Depr Rates'!$D$23,0,'B1-NBV NTV Detail'!W341-1))</f>
        <v>1</v>
      </c>
      <c r="Z341" s="126">
        <f t="shared" ca="1" si="39"/>
        <v>0</v>
      </c>
      <c r="AA341" s="126">
        <f t="shared" ca="1" si="40"/>
        <v>0</v>
      </c>
      <c r="AB341" s="111">
        <f ca="1">IF($W341&gt;22,100%,OFFSET('B5_FED-CA Tax Depr Rates'!$D$30,0,'B1-NBV NTV Detail'!$W341-1))</f>
        <v>1</v>
      </c>
      <c r="AC341" s="126">
        <f t="shared" ca="1" si="41"/>
        <v>0</v>
      </c>
    </row>
    <row r="342" spans="1:29">
      <c r="A342" s="20" t="s">
        <v>93</v>
      </c>
      <c r="B342" s="24" t="s">
        <v>94</v>
      </c>
      <c r="C342" s="24" t="s">
        <v>103</v>
      </c>
      <c r="D342" s="24" t="s">
        <v>98</v>
      </c>
      <c r="E342" s="24" t="s">
        <v>96</v>
      </c>
      <c r="F342" s="213">
        <v>1998</v>
      </c>
      <c r="G342" s="215" t="s">
        <v>322</v>
      </c>
      <c r="H342" s="215">
        <v>0</v>
      </c>
      <c r="I342" s="215" t="s">
        <v>322</v>
      </c>
      <c r="J342" s="216" t="s">
        <v>322</v>
      </c>
      <c r="K342" s="219"/>
      <c r="L342" s="206"/>
      <c r="R342" s="110">
        <f t="shared" si="36"/>
        <v>1998</v>
      </c>
      <c r="S342" s="122">
        <f t="shared" si="42"/>
        <v>0</v>
      </c>
      <c r="T342" s="111">
        <f>VLOOKUP(R342,'B4_VINTAGE-TAX'!$A$2:$C$100,3,FALSE)</f>
        <v>0</v>
      </c>
      <c r="U342" s="76">
        <v>1</v>
      </c>
      <c r="V342" s="126">
        <f t="shared" si="38"/>
        <v>0</v>
      </c>
      <c r="W342" s="118">
        <f t="shared" si="37"/>
        <v>21</v>
      </c>
      <c r="X342" s="76">
        <v>1</v>
      </c>
      <c r="Y342" s="111">
        <f ca="1">IF(W342&gt;15,100%,OFFSET('B5_FED-CA Tax Depr Rates'!$D$23,0,'B1-NBV NTV Detail'!W342-1))</f>
        <v>1</v>
      </c>
      <c r="Z342" s="126">
        <f t="shared" ca="1" si="39"/>
        <v>0</v>
      </c>
      <c r="AA342" s="126">
        <f t="shared" ca="1" si="40"/>
        <v>0</v>
      </c>
      <c r="AB342" s="111">
        <f ca="1">IF($W342&gt;22,100%,OFFSET('B5_FED-CA Tax Depr Rates'!$D$30,0,'B1-NBV NTV Detail'!$W342-1))</f>
        <v>0.99213184116815234</v>
      </c>
      <c r="AC342" s="126">
        <f t="shared" ca="1" si="41"/>
        <v>0</v>
      </c>
    </row>
    <row r="343" spans="1:29">
      <c r="A343" s="20" t="s">
        <v>93</v>
      </c>
      <c r="B343" s="24" t="s">
        <v>94</v>
      </c>
      <c r="C343" s="24" t="s">
        <v>103</v>
      </c>
      <c r="D343" s="24" t="s">
        <v>98</v>
      </c>
      <c r="E343" s="24" t="s">
        <v>96</v>
      </c>
      <c r="F343" s="213">
        <v>1999</v>
      </c>
      <c r="G343" s="215" t="s">
        <v>322</v>
      </c>
      <c r="H343" s="215">
        <v>0</v>
      </c>
      <c r="I343" s="215" t="s">
        <v>322</v>
      </c>
      <c r="J343" s="216" t="s">
        <v>322</v>
      </c>
      <c r="K343" s="219"/>
      <c r="L343" s="206"/>
      <c r="R343" s="110">
        <f t="shared" si="36"/>
        <v>1999</v>
      </c>
      <c r="S343" s="122">
        <f t="shared" si="42"/>
        <v>0</v>
      </c>
      <c r="T343" s="111">
        <f>VLOOKUP(R343,'B4_VINTAGE-TAX'!$A$2:$C$100,3,FALSE)</f>
        <v>0</v>
      </c>
      <c r="U343" s="76">
        <v>1</v>
      </c>
      <c r="V343" s="126">
        <f t="shared" si="38"/>
        <v>0</v>
      </c>
      <c r="W343" s="118">
        <f t="shared" si="37"/>
        <v>20</v>
      </c>
      <c r="X343" s="76">
        <v>1</v>
      </c>
      <c r="Y343" s="111">
        <f ca="1">IF(W343&gt;15,100%,OFFSET('B5_FED-CA Tax Depr Rates'!$D$23,0,'B1-NBV NTV Detail'!W343-1))</f>
        <v>1</v>
      </c>
      <c r="Z343" s="126">
        <f t="shared" ca="1" si="39"/>
        <v>0</v>
      </c>
      <c r="AA343" s="126">
        <f t="shared" ca="1" si="40"/>
        <v>0</v>
      </c>
      <c r="AB343" s="111">
        <f ca="1">IF($W343&gt;22,100%,OFFSET('B5_FED-CA Tax Depr Rates'!$D$30,0,'B1-NBV NTV Detail'!$W343-1))</f>
        <v>0.98229487211555422</v>
      </c>
      <c r="AC343" s="126">
        <f t="shared" ca="1" si="41"/>
        <v>0</v>
      </c>
    </row>
    <row r="344" spans="1:29">
      <c r="A344" s="20" t="s">
        <v>93</v>
      </c>
      <c r="B344" s="24" t="s">
        <v>94</v>
      </c>
      <c r="C344" s="24" t="s">
        <v>103</v>
      </c>
      <c r="D344" s="24" t="s">
        <v>98</v>
      </c>
      <c r="E344" s="24" t="s">
        <v>96</v>
      </c>
      <c r="F344" s="213">
        <v>2002</v>
      </c>
      <c r="G344" s="215" t="s">
        <v>322</v>
      </c>
      <c r="H344" s="215">
        <v>0</v>
      </c>
      <c r="I344" s="215" t="s">
        <v>322</v>
      </c>
      <c r="J344" s="216" t="s">
        <v>322</v>
      </c>
      <c r="K344" s="219"/>
      <c r="L344" s="206"/>
      <c r="R344" s="110">
        <f t="shared" si="36"/>
        <v>2002</v>
      </c>
      <c r="S344" s="122">
        <f t="shared" si="42"/>
        <v>0</v>
      </c>
      <c r="T344" s="111">
        <f>VLOOKUP(R344,'B4_VINTAGE-TAX'!$A$2:$C$100,3,FALSE)</f>
        <v>0.3</v>
      </c>
      <c r="U344" s="76">
        <v>1</v>
      </c>
      <c r="V344" s="126">
        <f t="shared" si="38"/>
        <v>0</v>
      </c>
      <c r="W344" s="118">
        <f t="shared" si="37"/>
        <v>17</v>
      </c>
      <c r="X344" s="76">
        <v>1</v>
      </c>
      <c r="Y344" s="111">
        <f ca="1">IF(W344&gt;15,100%,OFFSET('B5_FED-CA Tax Depr Rates'!$D$23,0,'B1-NBV NTV Detail'!W344-1))</f>
        <v>1</v>
      </c>
      <c r="Z344" s="126">
        <f t="shared" ca="1" si="39"/>
        <v>0</v>
      </c>
      <c r="AA344" s="126">
        <f t="shared" ca="1" si="40"/>
        <v>0</v>
      </c>
      <c r="AB344" s="111">
        <f ca="1">IF($W344&gt;22,100%,OFFSET('B5_FED-CA Tax Depr Rates'!$D$30,0,'B1-NBV NTV Detail'!$W344-1))</f>
        <v>0.92917495565937902</v>
      </c>
      <c r="AC344" s="126">
        <f t="shared" ca="1" si="41"/>
        <v>0</v>
      </c>
    </row>
    <row r="345" spans="1:29">
      <c r="A345" s="20" t="s">
        <v>93</v>
      </c>
      <c r="B345" s="24" t="s">
        <v>94</v>
      </c>
      <c r="C345" s="24" t="s">
        <v>103</v>
      </c>
      <c r="D345" s="24" t="s">
        <v>98</v>
      </c>
      <c r="E345" s="24" t="s">
        <v>96</v>
      </c>
      <c r="F345" s="213">
        <v>2005</v>
      </c>
      <c r="G345" s="215" t="s">
        <v>322</v>
      </c>
      <c r="H345" s="215">
        <v>0</v>
      </c>
      <c r="I345" s="215" t="s">
        <v>322</v>
      </c>
      <c r="J345" s="216" t="s">
        <v>322</v>
      </c>
      <c r="K345" s="219"/>
      <c r="L345" s="206"/>
      <c r="R345" s="110">
        <f t="shared" si="36"/>
        <v>2005</v>
      </c>
      <c r="S345" s="122">
        <f t="shared" si="42"/>
        <v>0</v>
      </c>
      <c r="T345" s="111">
        <f>VLOOKUP(R345,'B4_VINTAGE-TAX'!$A$2:$C$100,3,FALSE)</f>
        <v>0</v>
      </c>
      <c r="U345" s="76">
        <v>1</v>
      </c>
      <c r="V345" s="126">
        <f t="shared" si="38"/>
        <v>0</v>
      </c>
      <c r="W345" s="118">
        <f t="shared" si="37"/>
        <v>14</v>
      </c>
      <c r="X345" s="76">
        <v>1</v>
      </c>
      <c r="Y345" s="111">
        <f ca="1">IF(W345&gt;15,100%,OFFSET('B5_FED-CA Tax Depr Rates'!$D$23,0,'B1-NBV NTV Detail'!W345-1))</f>
        <v>0.91140000000000021</v>
      </c>
      <c r="Z345" s="126">
        <f t="shared" ca="1" si="39"/>
        <v>0</v>
      </c>
      <c r="AA345" s="126">
        <f t="shared" ca="1" si="40"/>
        <v>0</v>
      </c>
      <c r="AB345" s="111">
        <f ca="1">IF($W345&gt;22,100%,OFFSET('B5_FED-CA Tax Depr Rates'!$D$30,0,'B1-NBV NTV Detail'!$W345-1))</f>
        <v>0.84063504344577311</v>
      </c>
      <c r="AC345" s="126">
        <f t="shared" ca="1" si="41"/>
        <v>0</v>
      </c>
    </row>
    <row r="346" spans="1:29">
      <c r="A346" s="20" t="s">
        <v>93</v>
      </c>
      <c r="B346" s="24" t="s">
        <v>94</v>
      </c>
      <c r="C346" s="24" t="s">
        <v>103</v>
      </c>
      <c r="D346" s="24" t="s">
        <v>98</v>
      </c>
      <c r="E346" s="24" t="s">
        <v>96</v>
      </c>
      <c r="F346" s="213">
        <v>2006</v>
      </c>
      <c r="G346" s="215" t="s">
        <v>322</v>
      </c>
      <c r="H346" s="215">
        <v>0.35</v>
      </c>
      <c r="I346" s="215">
        <v>0.08</v>
      </c>
      <c r="J346" s="216">
        <v>0.27</v>
      </c>
      <c r="K346" s="219"/>
      <c r="L346" s="206"/>
      <c r="R346" s="110">
        <f t="shared" si="36"/>
        <v>2006</v>
      </c>
      <c r="S346" s="122">
        <f t="shared" si="42"/>
        <v>0.35</v>
      </c>
      <c r="T346" s="111">
        <f>VLOOKUP(R346,'B4_VINTAGE-TAX'!$A$2:$C$100,3,FALSE)</f>
        <v>0</v>
      </c>
      <c r="U346" s="76">
        <v>1</v>
      </c>
      <c r="V346" s="126">
        <f t="shared" si="38"/>
        <v>0</v>
      </c>
      <c r="W346" s="118">
        <f t="shared" si="37"/>
        <v>13</v>
      </c>
      <c r="X346" s="76">
        <v>1</v>
      </c>
      <c r="Y346" s="111">
        <f ca="1">IF(W346&gt;15,100%,OFFSET('B5_FED-CA Tax Depr Rates'!$D$23,0,'B1-NBV NTV Detail'!W346-1))</f>
        <v>0.85240000000000016</v>
      </c>
      <c r="Z346" s="126">
        <f t="shared" ca="1" si="39"/>
        <v>0.29834000000000005</v>
      </c>
      <c r="AA346" s="126">
        <f t="shared" ca="1" si="40"/>
        <v>0.29834000000000005</v>
      </c>
      <c r="AB346" s="111">
        <f ca="1">IF($W346&gt;22,100%,OFFSET('B5_FED-CA Tax Depr Rates'!$D$30,0,'B1-NBV NTV Detail'!$W346-1))</f>
        <v>0.80325314005651005</v>
      </c>
      <c r="AC346" s="126">
        <f t="shared" ca="1" si="41"/>
        <v>0.2811385990197785</v>
      </c>
    </row>
    <row r="347" spans="1:29">
      <c r="A347" s="20" t="s">
        <v>93</v>
      </c>
      <c r="B347" s="24" t="s">
        <v>94</v>
      </c>
      <c r="C347" s="24" t="s">
        <v>103</v>
      </c>
      <c r="D347" s="24" t="s">
        <v>98</v>
      </c>
      <c r="E347" s="24" t="s">
        <v>96</v>
      </c>
      <c r="F347" s="213">
        <v>2008</v>
      </c>
      <c r="G347" s="215" t="s">
        <v>322</v>
      </c>
      <c r="H347" s="215">
        <v>0.05</v>
      </c>
      <c r="I347" s="215">
        <v>0.01</v>
      </c>
      <c r="J347" s="216">
        <v>0.04</v>
      </c>
      <c r="K347" s="219"/>
      <c r="L347" s="206"/>
      <c r="R347" s="110">
        <f t="shared" si="36"/>
        <v>2008</v>
      </c>
      <c r="S347" s="122">
        <f t="shared" si="42"/>
        <v>0.05</v>
      </c>
      <c r="T347" s="111">
        <f>VLOOKUP(R347,'B4_VINTAGE-TAX'!$A$2:$C$100,3,FALSE)</f>
        <v>0.5</v>
      </c>
      <c r="U347" s="76">
        <v>1</v>
      </c>
      <c r="V347" s="126">
        <f t="shared" si="38"/>
        <v>2.5000000000000001E-2</v>
      </c>
      <c r="W347" s="118">
        <f t="shared" si="37"/>
        <v>11</v>
      </c>
      <c r="X347" s="76">
        <v>1</v>
      </c>
      <c r="Y347" s="111">
        <f ca="1">IF(W347&gt;15,100%,OFFSET('B5_FED-CA Tax Depr Rates'!$D$23,0,'B1-NBV NTV Detail'!W347-1))</f>
        <v>0.73430000000000006</v>
      </c>
      <c r="Z347" s="126">
        <f t="shared" ca="1" si="39"/>
        <v>1.8357500000000002E-2</v>
      </c>
      <c r="AA347" s="126">
        <f t="shared" ca="1" si="40"/>
        <v>4.3357500000000007E-2</v>
      </c>
      <c r="AB347" s="111">
        <f ca="1">IF($W347&gt;22,100%,OFFSET('B5_FED-CA Tax Depr Rates'!$D$30,0,'B1-NBV NTV Detail'!$W347-1))</f>
        <v>0.71667614798826351</v>
      </c>
      <c r="AC347" s="126">
        <f t="shared" ca="1" si="41"/>
        <v>3.5833807399413178E-2</v>
      </c>
    </row>
    <row r="348" spans="1:29">
      <c r="A348" s="20" t="s">
        <v>93</v>
      </c>
      <c r="B348" s="24" t="s">
        <v>94</v>
      </c>
      <c r="C348" s="24" t="s">
        <v>103</v>
      </c>
      <c r="D348" s="24" t="s">
        <v>98</v>
      </c>
      <c r="E348" s="24" t="s">
        <v>96</v>
      </c>
      <c r="F348" s="213">
        <v>2009</v>
      </c>
      <c r="G348" s="215" t="s">
        <v>322</v>
      </c>
      <c r="H348" s="215">
        <v>0.05</v>
      </c>
      <c r="I348" s="215">
        <v>0.01</v>
      </c>
      <c r="J348" s="216">
        <v>0.04</v>
      </c>
      <c r="K348" s="219"/>
      <c r="L348" s="206"/>
      <c r="R348" s="110">
        <f t="shared" si="36"/>
        <v>2009</v>
      </c>
      <c r="S348" s="122">
        <f t="shared" si="42"/>
        <v>0.05</v>
      </c>
      <c r="T348" s="111">
        <f>VLOOKUP(R348,'B4_VINTAGE-TAX'!$A$2:$C$100,3,FALSE)</f>
        <v>0.5</v>
      </c>
      <c r="U348" s="76">
        <v>1</v>
      </c>
      <c r="V348" s="126">
        <f t="shared" si="38"/>
        <v>2.5000000000000001E-2</v>
      </c>
      <c r="W348" s="118">
        <f t="shared" si="37"/>
        <v>10</v>
      </c>
      <c r="X348" s="76">
        <v>1</v>
      </c>
      <c r="Y348" s="111">
        <f ca="1">IF(W348&gt;15,100%,OFFSET('B5_FED-CA Tax Depr Rates'!$D$23,0,'B1-NBV NTV Detail'!W348-1))</f>
        <v>0.67520000000000002</v>
      </c>
      <c r="Z348" s="126">
        <f t="shared" ca="1" si="39"/>
        <v>1.6880000000000003E-2</v>
      </c>
      <c r="AA348" s="126">
        <f t="shared" ca="1" si="40"/>
        <v>4.1880000000000001E-2</v>
      </c>
      <c r="AB348" s="111">
        <f ca="1">IF($W348&gt;22,100%,OFFSET('B5_FED-CA Tax Depr Rates'!$D$30,0,'B1-NBV NTV Detail'!$W348-1))</f>
        <v>0.66749929349637782</v>
      </c>
      <c r="AC348" s="126">
        <f t="shared" ca="1" si="41"/>
        <v>3.3374964674818895E-2</v>
      </c>
    </row>
    <row r="349" spans="1:29">
      <c r="A349" s="20" t="s">
        <v>93</v>
      </c>
      <c r="B349" s="24" t="s">
        <v>94</v>
      </c>
      <c r="C349" s="24" t="s">
        <v>103</v>
      </c>
      <c r="D349" s="24" t="s">
        <v>98</v>
      </c>
      <c r="E349" s="24" t="s">
        <v>96</v>
      </c>
      <c r="F349" s="213">
        <v>2010</v>
      </c>
      <c r="G349" s="215">
        <v>12</v>
      </c>
      <c r="H349" s="215">
        <v>0.04</v>
      </c>
      <c r="I349" s="215">
        <v>0.01</v>
      </c>
      <c r="J349" s="216">
        <v>0.03</v>
      </c>
      <c r="K349" s="219"/>
      <c r="L349" s="206"/>
      <c r="R349" s="110">
        <f t="shared" si="36"/>
        <v>2010</v>
      </c>
      <c r="S349" s="122">
        <f t="shared" si="42"/>
        <v>0.04</v>
      </c>
      <c r="T349" s="111">
        <f>VLOOKUP(R349,'B4_VINTAGE-TAX'!$A$2:$C$100,3,FALSE)</f>
        <v>0.5</v>
      </c>
      <c r="U349" s="76">
        <v>1</v>
      </c>
      <c r="V349" s="126">
        <f t="shared" si="38"/>
        <v>0.02</v>
      </c>
      <c r="W349" s="118">
        <f t="shared" si="37"/>
        <v>9</v>
      </c>
      <c r="X349" s="76">
        <v>1</v>
      </c>
      <c r="Y349" s="111">
        <f ca="1">IF(W349&gt;15,100%,OFFSET('B5_FED-CA Tax Depr Rates'!$D$23,0,'B1-NBV NTV Detail'!W349-1))</f>
        <v>0.61620000000000008</v>
      </c>
      <c r="Z349" s="126">
        <f t="shared" ca="1" si="39"/>
        <v>1.2324000000000002E-2</v>
      </c>
      <c r="AA349" s="126">
        <f t="shared" ca="1" si="40"/>
        <v>3.2324000000000006E-2</v>
      </c>
      <c r="AB349" s="111">
        <f ca="1">IF($W349&gt;22,100%,OFFSET('B5_FED-CA Tax Depr Rates'!$D$30,0,'B1-NBV NTV Detail'!$W349-1))</f>
        <v>0.61435779807049151</v>
      </c>
      <c r="AC349" s="126">
        <f t="shared" ca="1" si="41"/>
        <v>2.4574311922819662E-2</v>
      </c>
    </row>
    <row r="350" spans="1:29">
      <c r="A350" s="20" t="s">
        <v>93</v>
      </c>
      <c r="B350" s="24" t="s">
        <v>94</v>
      </c>
      <c r="C350" s="24" t="s">
        <v>103</v>
      </c>
      <c r="D350" s="24" t="s">
        <v>99</v>
      </c>
      <c r="E350" s="24" t="s">
        <v>96</v>
      </c>
      <c r="F350" s="213">
        <v>1949</v>
      </c>
      <c r="G350" s="215">
        <v>1</v>
      </c>
      <c r="H350" s="215">
        <v>2.2400000000000002</v>
      </c>
      <c r="I350" s="215">
        <v>2.2200000000000002</v>
      </c>
      <c r="J350" s="216">
        <v>0.02</v>
      </c>
      <c r="K350" s="219"/>
      <c r="L350" s="206"/>
      <c r="R350" s="110">
        <f t="shared" si="36"/>
        <v>1949</v>
      </c>
      <c r="S350" s="122">
        <f t="shared" si="42"/>
        <v>2.2400000000000002</v>
      </c>
      <c r="T350" s="111">
        <f>VLOOKUP(R350,'B4_VINTAGE-TAX'!$A$2:$C$100,3,FALSE)</f>
        <v>0</v>
      </c>
      <c r="U350" s="76">
        <v>1</v>
      </c>
      <c r="V350" s="126">
        <f t="shared" si="38"/>
        <v>0</v>
      </c>
      <c r="W350" s="118">
        <f t="shared" si="37"/>
        <v>70</v>
      </c>
      <c r="X350" s="76">
        <v>1</v>
      </c>
      <c r="Y350" s="111">
        <f ca="1">IF(W350&gt;15,100%,OFFSET('B5_FED-CA Tax Depr Rates'!$D$23,0,'B1-NBV NTV Detail'!W350-1))</f>
        <v>1</v>
      </c>
      <c r="Z350" s="126">
        <f t="shared" ca="1" si="39"/>
        <v>2.2400000000000002</v>
      </c>
      <c r="AA350" s="126">
        <f t="shared" ca="1" si="40"/>
        <v>2.2400000000000002</v>
      </c>
      <c r="AB350" s="111">
        <f ca="1">IF($W350&gt;22,100%,OFFSET('B5_FED-CA Tax Depr Rates'!$D$30,0,'B1-NBV NTV Detail'!$W350-1))</f>
        <v>1</v>
      </c>
      <c r="AC350" s="126">
        <f t="shared" ca="1" si="41"/>
        <v>2.2400000000000002</v>
      </c>
    </row>
    <row r="351" spans="1:29">
      <c r="A351" s="20" t="s">
        <v>93</v>
      </c>
      <c r="B351" s="24" t="s">
        <v>94</v>
      </c>
      <c r="C351" s="24" t="s">
        <v>103</v>
      </c>
      <c r="D351" s="24" t="s">
        <v>99</v>
      </c>
      <c r="E351" s="24" t="s">
        <v>96</v>
      </c>
      <c r="F351" s="213">
        <v>1950</v>
      </c>
      <c r="G351" s="215">
        <v>7</v>
      </c>
      <c r="H351" s="215">
        <v>14.14</v>
      </c>
      <c r="I351" s="215">
        <v>13.9</v>
      </c>
      <c r="J351" s="216">
        <v>0.24</v>
      </c>
      <c r="K351" s="219"/>
      <c r="L351" s="206"/>
      <c r="R351" s="110">
        <f t="shared" si="36"/>
        <v>1950</v>
      </c>
      <c r="S351" s="122">
        <f t="shared" si="42"/>
        <v>14.14</v>
      </c>
      <c r="T351" s="111">
        <f>VLOOKUP(R351,'B4_VINTAGE-TAX'!$A$2:$C$100,3,FALSE)</f>
        <v>0</v>
      </c>
      <c r="U351" s="76">
        <v>1</v>
      </c>
      <c r="V351" s="126">
        <f t="shared" si="38"/>
        <v>0</v>
      </c>
      <c r="W351" s="118">
        <f t="shared" si="37"/>
        <v>69</v>
      </c>
      <c r="X351" s="76">
        <v>1</v>
      </c>
      <c r="Y351" s="111">
        <f ca="1">IF(W351&gt;15,100%,OFFSET('B5_FED-CA Tax Depr Rates'!$D$23,0,'B1-NBV NTV Detail'!W351-1))</f>
        <v>1</v>
      </c>
      <c r="Z351" s="126">
        <f t="shared" ca="1" si="39"/>
        <v>14.14</v>
      </c>
      <c r="AA351" s="126">
        <f t="shared" ca="1" si="40"/>
        <v>14.14</v>
      </c>
      <c r="AB351" s="111">
        <f ca="1">IF($W351&gt;22,100%,OFFSET('B5_FED-CA Tax Depr Rates'!$D$30,0,'B1-NBV NTV Detail'!$W351-1))</f>
        <v>1</v>
      </c>
      <c r="AC351" s="126">
        <f t="shared" ca="1" si="41"/>
        <v>14.14</v>
      </c>
    </row>
    <row r="352" spans="1:29">
      <c r="A352" s="20" t="s">
        <v>93</v>
      </c>
      <c r="B352" s="24" t="s">
        <v>94</v>
      </c>
      <c r="C352" s="24" t="s">
        <v>103</v>
      </c>
      <c r="D352" s="24" t="s">
        <v>99</v>
      </c>
      <c r="E352" s="24" t="s">
        <v>96</v>
      </c>
      <c r="F352" s="213">
        <v>1951</v>
      </c>
      <c r="G352" s="215" t="s">
        <v>322</v>
      </c>
      <c r="H352" s="215">
        <v>0.16</v>
      </c>
      <c r="I352" s="215">
        <v>0.16</v>
      </c>
      <c r="J352" s="216">
        <v>0</v>
      </c>
      <c r="K352" s="219"/>
      <c r="L352" s="206"/>
      <c r="R352" s="110">
        <f t="shared" si="36"/>
        <v>1951</v>
      </c>
      <c r="S352" s="122">
        <f t="shared" si="42"/>
        <v>0.16</v>
      </c>
      <c r="T352" s="111">
        <f>VLOOKUP(R352,'B4_VINTAGE-TAX'!$A$2:$C$100,3,FALSE)</f>
        <v>0</v>
      </c>
      <c r="U352" s="76">
        <v>1</v>
      </c>
      <c r="V352" s="126">
        <f t="shared" si="38"/>
        <v>0</v>
      </c>
      <c r="W352" s="118">
        <f t="shared" si="37"/>
        <v>68</v>
      </c>
      <c r="X352" s="76">
        <v>1</v>
      </c>
      <c r="Y352" s="111">
        <f ca="1">IF(W352&gt;15,100%,OFFSET('B5_FED-CA Tax Depr Rates'!$D$23,0,'B1-NBV NTV Detail'!W352-1))</f>
        <v>1</v>
      </c>
      <c r="Z352" s="126">
        <f t="shared" ca="1" si="39"/>
        <v>0.16</v>
      </c>
      <c r="AA352" s="126">
        <f t="shared" ca="1" si="40"/>
        <v>0.16</v>
      </c>
      <c r="AB352" s="111">
        <f ca="1">IF($W352&gt;22,100%,OFFSET('B5_FED-CA Tax Depr Rates'!$D$30,0,'B1-NBV NTV Detail'!$W352-1))</f>
        <v>1</v>
      </c>
      <c r="AC352" s="126">
        <f t="shared" ca="1" si="41"/>
        <v>0.16</v>
      </c>
    </row>
    <row r="353" spans="1:29">
      <c r="A353" s="20" t="s">
        <v>93</v>
      </c>
      <c r="B353" s="24" t="s">
        <v>94</v>
      </c>
      <c r="C353" s="24" t="s">
        <v>103</v>
      </c>
      <c r="D353" s="24" t="s">
        <v>99</v>
      </c>
      <c r="E353" s="24" t="s">
        <v>96</v>
      </c>
      <c r="F353" s="213">
        <v>1952</v>
      </c>
      <c r="G353" s="215" t="s">
        <v>322</v>
      </c>
      <c r="H353" s="215">
        <v>0.06</v>
      </c>
      <c r="I353" s="215">
        <v>0.06</v>
      </c>
      <c r="J353" s="216">
        <v>0</v>
      </c>
      <c r="K353" s="219"/>
      <c r="L353" s="206"/>
      <c r="R353" s="110">
        <f t="shared" si="36"/>
        <v>1952</v>
      </c>
      <c r="S353" s="122">
        <f t="shared" si="42"/>
        <v>0.06</v>
      </c>
      <c r="T353" s="111">
        <f>VLOOKUP(R353,'B4_VINTAGE-TAX'!$A$2:$C$100,3,FALSE)</f>
        <v>0</v>
      </c>
      <c r="U353" s="76">
        <v>1</v>
      </c>
      <c r="V353" s="126">
        <f t="shared" si="38"/>
        <v>0</v>
      </c>
      <c r="W353" s="118">
        <f t="shared" si="37"/>
        <v>67</v>
      </c>
      <c r="X353" s="76">
        <v>1</v>
      </c>
      <c r="Y353" s="111">
        <f ca="1">IF(W353&gt;15,100%,OFFSET('B5_FED-CA Tax Depr Rates'!$D$23,0,'B1-NBV NTV Detail'!W353-1))</f>
        <v>1</v>
      </c>
      <c r="Z353" s="126">
        <f t="shared" ca="1" si="39"/>
        <v>0.06</v>
      </c>
      <c r="AA353" s="126">
        <f t="shared" ca="1" si="40"/>
        <v>0.06</v>
      </c>
      <c r="AB353" s="111">
        <f ca="1">IF($W353&gt;22,100%,OFFSET('B5_FED-CA Tax Depr Rates'!$D$30,0,'B1-NBV NTV Detail'!$W353-1))</f>
        <v>1</v>
      </c>
      <c r="AC353" s="126">
        <f t="shared" ca="1" si="41"/>
        <v>0.06</v>
      </c>
    </row>
    <row r="354" spans="1:29">
      <c r="A354" s="20" t="s">
        <v>93</v>
      </c>
      <c r="B354" s="24" t="s">
        <v>94</v>
      </c>
      <c r="C354" s="24" t="s">
        <v>103</v>
      </c>
      <c r="D354" s="24" t="s">
        <v>99</v>
      </c>
      <c r="E354" s="24" t="s">
        <v>96</v>
      </c>
      <c r="F354" s="213">
        <v>1953</v>
      </c>
      <c r="G354" s="215">
        <v>2</v>
      </c>
      <c r="H354" s="215">
        <v>5.03</v>
      </c>
      <c r="I354" s="215">
        <v>4.8</v>
      </c>
      <c r="J354" s="216">
        <v>0.23</v>
      </c>
      <c r="K354" s="219"/>
      <c r="L354" s="206"/>
      <c r="R354" s="110">
        <f t="shared" si="36"/>
        <v>1953</v>
      </c>
      <c r="S354" s="122">
        <f t="shared" si="42"/>
        <v>5.03</v>
      </c>
      <c r="T354" s="111">
        <f>VLOOKUP(R354,'B4_VINTAGE-TAX'!$A$2:$C$100,3,FALSE)</f>
        <v>0</v>
      </c>
      <c r="U354" s="76">
        <v>1</v>
      </c>
      <c r="V354" s="126">
        <f t="shared" si="38"/>
        <v>0</v>
      </c>
      <c r="W354" s="118">
        <f t="shared" si="37"/>
        <v>66</v>
      </c>
      <c r="X354" s="76">
        <v>1</v>
      </c>
      <c r="Y354" s="111">
        <f ca="1">IF(W354&gt;15,100%,OFFSET('B5_FED-CA Tax Depr Rates'!$D$23,0,'B1-NBV NTV Detail'!W354-1))</f>
        <v>1</v>
      </c>
      <c r="Z354" s="126">
        <f t="shared" ca="1" si="39"/>
        <v>5.03</v>
      </c>
      <c r="AA354" s="126">
        <f t="shared" ca="1" si="40"/>
        <v>5.03</v>
      </c>
      <c r="AB354" s="111">
        <f ca="1">IF($W354&gt;22,100%,OFFSET('B5_FED-CA Tax Depr Rates'!$D$30,0,'B1-NBV NTV Detail'!$W354-1))</f>
        <v>1</v>
      </c>
      <c r="AC354" s="126">
        <f t="shared" ca="1" si="41"/>
        <v>5.03</v>
      </c>
    </row>
    <row r="355" spans="1:29">
      <c r="A355" s="20" t="s">
        <v>93</v>
      </c>
      <c r="B355" s="24" t="s">
        <v>94</v>
      </c>
      <c r="C355" s="24" t="s">
        <v>103</v>
      </c>
      <c r="D355" s="24" t="s">
        <v>99</v>
      </c>
      <c r="E355" s="24" t="s">
        <v>96</v>
      </c>
      <c r="F355" s="213">
        <v>1954</v>
      </c>
      <c r="G355" s="215">
        <v>2</v>
      </c>
      <c r="H355" s="215">
        <v>4.92</v>
      </c>
      <c r="I355" s="215">
        <v>4.6399999999999997</v>
      </c>
      <c r="J355" s="216">
        <v>0.28000000000000003</v>
      </c>
      <c r="K355" s="219"/>
      <c r="L355" s="206"/>
      <c r="R355" s="110">
        <f t="shared" si="36"/>
        <v>1954</v>
      </c>
      <c r="S355" s="122">
        <f t="shared" si="42"/>
        <v>4.92</v>
      </c>
      <c r="T355" s="111">
        <f>VLOOKUP(R355,'B4_VINTAGE-TAX'!$A$2:$C$100,3,FALSE)</f>
        <v>0</v>
      </c>
      <c r="U355" s="76">
        <v>1</v>
      </c>
      <c r="V355" s="126">
        <f t="shared" si="38"/>
        <v>0</v>
      </c>
      <c r="W355" s="118">
        <f t="shared" si="37"/>
        <v>65</v>
      </c>
      <c r="X355" s="76">
        <v>1</v>
      </c>
      <c r="Y355" s="111">
        <f ca="1">IF(W355&gt;15,100%,OFFSET('B5_FED-CA Tax Depr Rates'!$D$23,0,'B1-NBV NTV Detail'!W355-1))</f>
        <v>1</v>
      </c>
      <c r="Z355" s="126">
        <f t="shared" ca="1" si="39"/>
        <v>4.92</v>
      </c>
      <c r="AA355" s="126">
        <f t="shared" ca="1" si="40"/>
        <v>4.92</v>
      </c>
      <c r="AB355" s="111">
        <f ca="1">IF($W355&gt;22,100%,OFFSET('B5_FED-CA Tax Depr Rates'!$D$30,0,'B1-NBV NTV Detail'!$W355-1))</f>
        <v>1</v>
      </c>
      <c r="AC355" s="126">
        <f t="shared" ca="1" si="41"/>
        <v>4.92</v>
      </c>
    </row>
    <row r="356" spans="1:29">
      <c r="A356" s="20" t="s">
        <v>93</v>
      </c>
      <c r="B356" s="24" t="s">
        <v>94</v>
      </c>
      <c r="C356" s="24" t="s">
        <v>103</v>
      </c>
      <c r="D356" s="24" t="s">
        <v>99</v>
      </c>
      <c r="E356" s="24" t="s">
        <v>96</v>
      </c>
      <c r="F356" s="213">
        <v>1956</v>
      </c>
      <c r="G356" s="215" t="s">
        <v>322</v>
      </c>
      <c r="H356" s="215">
        <v>1.72</v>
      </c>
      <c r="I356" s="215">
        <v>1.59</v>
      </c>
      <c r="J356" s="216">
        <v>0.13</v>
      </c>
      <c r="K356" s="219"/>
      <c r="L356" s="206"/>
      <c r="R356" s="110">
        <f t="shared" si="36"/>
        <v>1956</v>
      </c>
      <c r="S356" s="122">
        <f t="shared" si="42"/>
        <v>1.72</v>
      </c>
      <c r="T356" s="111">
        <f>VLOOKUP(R356,'B4_VINTAGE-TAX'!$A$2:$C$100,3,FALSE)</f>
        <v>0</v>
      </c>
      <c r="U356" s="76">
        <v>1</v>
      </c>
      <c r="V356" s="126">
        <f t="shared" si="38"/>
        <v>0</v>
      </c>
      <c r="W356" s="118">
        <f t="shared" si="37"/>
        <v>63</v>
      </c>
      <c r="X356" s="76">
        <v>1</v>
      </c>
      <c r="Y356" s="111">
        <f ca="1">IF(W356&gt;15,100%,OFFSET('B5_FED-CA Tax Depr Rates'!$D$23,0,'B1-NBV NTV Detail'!W356-1))</f>
        <v>1</v>
      </c>
      <c r="Z356" s="126">
        <f t="shared" ca="1" si="39"/>
        <v>1.72</v>
      </c>
      <c r="AA356" s="126">
        <f t="shared" ca="1" si="40"/>
        <v>1.72</v>
      </c>
      <c r="AB356" s="111">
        <f ca="1">IF($W356&gt;22,100%,OFFSET('B5_FED-CA Tax Depr Rates'!$D$30,0,'B1-NBV NTV Detail'!$W356-1))</f>
        <v>1</v>
      </c>
      <c r="AC356" s="126">
        <f t="shared" ca="1" si="41"/>
        <v>1.72</v>
      </c>
    </row>
    <row r="357" spans="1:29">
      <c r="A357" s="20" t="s">
        <v>93</v>
      </c>
      <c r="B357" s="24" t="s">
        <v>94</v>
      </c>
      <c r="C357" s="24" t="s">
        <v>103</v>
      </c>
      <c r="D357" s="24" t="s">
        <v>99</v>
      </c>
      <c r="E357" s="24" t="s">
        <v>96</v>
      </c>
      <c r="F357" s="213">
        <v>1957</v>
      </c>
      <c r="G357" s="215">
        <v>2</v>
      </c>
      <c r="H357" s="215">
        <v>4.9400000000000004</v>
      </c>
      <c r="I357" s="215">
        <v>4.5</v>
      </c>
      <c r="J357" s="216">
        <v>0.44</v>
      </c>
      <c r="K357" s="219"/>
      <c r="L357" s="206"/>
      <c r="R357" s="110">
        <f t="shared" si="36"/>
        <v>1957</v>
      </c>
      <c r="S357" s="122">
        <f t="shared" si="42"/>
        <v>4.9400000000000004</v>
      </c>
      <c r="T357" s="111">
        <f>VLOOKUP(R357,'B4_VINTAGE-TAX'!$A$2:$C$100,3,FALSE)</f>
        <v>0</v>
      </c>
      <c r="U357" s="76">
        <v>1</v>
      </c>
      <c r="V357" s="126">
        <f t="shared" si="38"/>
        <v>0</v>
      </c>
      <c r="W357" s="118">
        <f t="shared" si="37"/>
        <v>62</v>
      </c>
      <c r="X357" s="76">
        <v>1</v>
      </c>
      <c r="Y357" s="111">
        <f ca="1">IF(W357&gt;15,100%,OFFSET('B5_FED-CA Tax Depr Rates'!$D$23,0,'B1-NBV NTV Detail'!W357-1))</f>
        <v>1</v>
      </c>
      <c r="Z357" s="126">
        <f t="shared" ca="1" si="39"/>
        <v>4.9400000000000004</v>
      </c>
      <c r="AA357" s="126">
        <f t="shared" ca="1" si="40"/>
        <v>4.9400000000000004</v>
      </c>
      <c r="AB357" s="111">
        <f ca="1">IF($W357&gt;22,100%,OFFSET('B5_FED-CA Tax Depr Rates'!$D$30,0,'B1-NBV NTV Detail'!$W357-1))</f>
        <v>1</v>
      </c>
      <c r="AC357" s="126">
        <f t="shared" ca="1" si="41"/>
        <v>4.9400000000000004</v>
      </c>
    </row>
    <row r="358" spans="1:29">
      <c r="A358" s="20" t="s">
        <v>93</v>
      </c>
      <c r="B358" s="24" t="s">
        <v>94</v>
      </c>
      <c r="C358" s="24" t="s">
        <v>103</v>
      </c>
      <c r="D358" s="24" t="s">
        <v>99</v>
      </c>
      <c r="E358" s="24" t="s">
        <v>96</v>
      </c>
      <c r="F358" s="213">
        <v>1958</v>
      </c>
      <c r="G358" s="215">
        <v>1</v>
      </c>
      <c r="H358" s="215">
        <v>2.8</v>
      </c>
      <c r="I358" s="215">
        <v>2.52</v>
      </c>
      <c r="J358" s="216">
        <v>0.28000000000000003</v>
      </c>
      <c r="K358" s="219"/>
      <c r="L358" s="206"/>
      <c r="R358" s="110">
        <f t="shared" si="36"/>
        <v>1958</v>
      </c>
      <c r="S358" s="122">
        <f t="shared" si="42"/>
        <v>2.8</v>
      </c>
      <c r="T358" s="111">
        <f>VLOOKUP(R358,'B4_VINTAGE-TAX'!$A$2:$C$100,3,FALSE)</f>
        <v>0</v>
      </c>
      <c r="U358" s="76">
        <v>1</v>
      </c>
      <c r="V358" s="126">
        <f t="shared" si="38"/>
        <v>0</v>
      </c>
      <c r="W358" s="118">
        <f t="shared" si="37"/>
        <v>61</v>
      </c>
      <c r="X358" s="76">
        <v>1</v>
      </c>
      <c r="Y358" s="111">
        <f ca="1">IF(W358&gt;15,100%,OFFSET('B5_FED-CA Tax Depr Rates'!$D$23,0,'B1-NBV NTV Detail'!W358-1))</f>
        <v>1</v>
      </c>
      <c r="Z358" s="126">
        <f t="shared" ca="1" si="39"/>
        <v>2.8</v>
      </c>
      <c r="AA358" s="126">
        <f t="shared" ca="1" si="40"/>
        <v>2.8</v>
      </c>
      <c r="AB358" s="111">
        <f ca="1">IF($W358&gt;22,100%,OFFSET('B5_FED-CA Tax Depr Rates'!$D$30,0,'B1-NBV NTV Detail'!$W358-1))</f>
        <v>1</v>
      </c>
      <c r="AC358" s="126">
        <f t="shared" ca="1" si="41"/>
        <v>2.8</v>
      </c>
    </row>
    <row r="359" spans="1:29">
      <c r="A359" s="20" t="s">
        <v>93</v>
      </c>
      <c r="B359" s="24" t="s">
        <v>94</v>
      </c>
      <c r="C359" s="24" t="s">
        <v>103</v>
      </c>
      <c r="D359" s="24" t="s">
        <v>99</v>
      </c>
      <c r="E359" s="24" t="s">
        <v>96</v>
      </c>
      <c r="F359" s="213">
        <v>1959</v>
      </c>
      <c r="G359" s="215" t="s">
        <v>322</v>
      </c>
      <c r="H359" s="215">
        <v>0.05</v>
      </c>
      <c r="I359" s="215">
        <v>0.04</v>
      </c>
      <c r="J359" s="216">
        <v>0.01</v>
      </c>
      <c r="K359" s="219"/>
      <c r="L359" s="206"/>
      <c r="R359" s="110">
        <f t="shared" si="36"/>
        <v>1959</v>
      </c>
      <c r="S359" s="122">
        <f t="shared" si="42"/>
        <v>0.05</v>
      </c>
      <c r="T359" s="111">
        <f>VLOOKUP(R359,'B4_VINTAGE-TAX'!$A$2:$C$100,3,FALSE)</f>
        <v>0</v>
      </c>
      <c r="U359" s="76">
        <v>1</v>
      </c>
      <c r="V359" s="126">
        <f t="shared" si="38"/>
        <v>0</v>
      </c>
      <c r="W359" s="118">
        <f t="shared" si="37"/>
        <v>60</v>
      </c>
      <c r="X359" s="76">
        <v>1</v>
      </c>
      <c r="Y359" s="111">
        <f ca="1">IF(W359&gt;15,100%,OFFSET('B5_FED-CA Tax Depr Rates'!$D$23,0,'B1-NBV NTV Detail'!W359-1))</f>
        <v>1</v>
      </c>
      <c r="Z359" s="126">
        <f t="shared" ca="1" si="39"/>
        <v>0.05</v>
      </c>
      <c r="AA359" s="126">
        <f t="shared" ca="1" si="40"/>
        <v>0.05</v>
      </c>
      <c r="AB359" s="111">
        <f ca="1">IF($W359&gt;22,100%,OFFSET('B5_FED-CA Tax Depr Rates'!$D$30,0,'B1-NBV NTV Detail'!$W359-1))</f>
        <v>1</v>
      </c>
      <c r="AC359" s="126">
        <f t="shared" ca="1" si="41"/>
        <v>0.05</v>
      </c>
    </row>
    <row r="360" spans="1:29">
      <c r="A360" s="20" t="s">
        <v>93</v>
      </c>
      <c r="B360" s="24" t="s">
        <v>94</v>
      </c>
      <c r="C360" s="24" t="s">
        <v>103</v>
      </c>
      <c r="D360" s="24" t="s">
        <v>99</v>
      </c>
      <c r="E360" s="24" t="s">
        <v>96</v>
      </c>
      <c r="F360" s="213">
        <v>1960</v>
      </c>
      <c r="G360" s="215" t="s">
        <v>322</v>
      </c>
      <c r="H360" s="215">
        <v>0.16</v>
      </c>
      <c r="I360" s="215">
        <v>0.14000000000000001</v>
      </c>
      <c r="J360" s="216">
        <v>0.02</v>
      </c>
      <c r="K360" s="219"/>
      <c r="L360" s="206"/>
      <c r="R360" s="110">
        <f t="shared" si="36"/>
        <v>1960</v>
      </c>
      <c r="S360" s="122">
        <f t="shared" si="42"/>
        <v>0.16</v>
      </c>
      <c r="T360" s="111">
        <f>VLOOKUP(R360,'B4_VINTAGE-TAX'!$A$2:$C$100,3,FALSE)</f>
        <v>0</v>
      </c>
      <c r="U360" s="76">
        <v>1</v>
      </c>
      <c r="V360" s="126">
        <f t="shared" si="38"/>
        <v>0</v>
      </c>
      <c r="W360" s="118">
        <f t="shared" si="37"/>
        <v>59</v>
      </c>
      <c r="X360" s="76">
        <v>1</v>
      </c>
      <c r="Y360" s="111">
        <f ca="1">IF(W360&gt;15,100%,OFFSET('B5_FED-CA Tax Depr Rates'!$D$23,0,'B1-NBV NTV Detail'!W360-1))</f>
        <v>1</v>
      </c>
      <c r="Z360" s="126">
        <f t="shared" ca="1" si="39"/>
        <v>0.16</v>
      </c>
      <c r="AA360" s="126">
        <f t="shared" ca="1" si="40"/>
        <v>0.16</v>
      </c>
      <c r="AB360" s="111">
        <f ca="1">IF($W360&gt;22,100%,OFFSET('B5_FED-CA Tax Depr Rates'!$D$30,0,'B1-NBV NTV Detail'!$W360-1))</f>
        <v>1</v>
      </c>
      <c r="AC360" s="126">
        <f t="shared" ca="1" si="41"/>
        <v>0.16</v>
      </c>
    </row>
    <row r="361" spans="1:29">
      <c r="A361" s="20" t="s">
        <v>93</v>
      </c>
      <c r="B361" s="24" t="s">
        <v>94</v>
      </c>
      <c r="C361" s="24" t="s">
        <v>103</v>
      </c>
      <c r="D361" s="24" t="s">
        <v>99</v>
      </c>
      <c r="E361" s="24" t="s">
        <v>96</v>
      </c>
      <c r="F361" s="213">
        <v>1961</v>
      </c>
      <c r="G361" s="215" t="s">
        <v>322</v>
      </c>
      <c r="H361" s="215">
        <v>0.01</v>
      </c>
      <c r="I361" s="215">
        <v>0.01</v>
      </c>
      <c r="J361" s="216">
        <v>0</v>
      </c>
      <c r="K361" s="219"/>
      <c r="L361" s="206"/>
      <c r="R361" s="110">
        <f t="shared" si="36"/>
        <v>1961</v>
      </c>
      <c r="S361" s="122">
        <f t="shared" si="42"/>
        <v>0.01</v>
      </c>
      <c r="T361" s="111">
        <f>VLOOKUP(R361,'B4_VINTAGE-TAX'!$A$2:$C$100,3,FALSE)</f>
        <v>0</v>
      </c>
      <c r="U361" s="76">
        <v>1</v>
      </c>
      <c r="V361" s="126">
        <f t="shared" si="38"/>
        <v>0</v>
      </c>
      <c r="W361" s="118">
        <f t="shared" si="37"/>
        <v>58</v>
      </c>
      <c r="X361" s="76">
        <v>1</v>
      </c>
      <c r="Y361" s="111">
        <f ca="1">IF(W361&gt;15,100%,OFFSET('B5_FED-CA Tax Depr Rates'!$D$23,0,'B1-NBV NTV Detail'!W361-1))</f>
        <v>1</v>
      </c>
      <c r="Z361" s="126">
        <f t="shared" ca="1" si="39"/>
        <v>0.01</v>
      </c>
      <c r="AA361" s="126">
        <f t="shared" ca="1" si="40"/>
        <v>0.01</v>
      </c>
      <c r="AB361" s="111">
        <f ca="1">IF($W361&gt;22,100%,OFFSET('B5_FED-CA Tax Depr Rates'!$D$30,0,'B1-NBV NTV Detail'!$W361-1))</f>
        <v>1</v>
      </c>
      <c r="AC361" s="126">
        <f t="shared" ca="1" si="41"/>
        <v>0.01</v>
      </c>
    </row>
    <row r="362" spans="1:29">
      <c r="A362" s="20" t="s">
        <v>93</v>
      </c>
      <c r="B362" s="24" t="s">
        <v>94</v>
      </c>
      <c r="C362" s="24" t="s">
        <v>103</v>
      </c>
      <c r="D362" s="24" t="s">
        <v>99</v>
      </c>
      <c r="E362" s="24" t="s">
        <v>96</v>
      </c>
      <c r="F362" s="213">
        <v>1962</v>
      </c>
      <c r="G362" s="215" t="s">
        <v>322</v>
      </c>
      <c r="H362" s="215">
        <v>0.01</v>
      </c>
      <c r="I362" s="215">
        <v>0.01</v>
      </c>
      <c r="J362" s="216">
        <v>0</v>
      </c>
      <c r="K362" s="219"/>
      <c r="L362" s="206"/>
      <c r="R362" s="110">
        <f t="shared" si="36"/>
        <v>1962</v>
      </c>
      <c r="S362" s="122">
        <f t="shared" si="42"/>
        <v>0.01</v>
      </c>
      <c r="T362" s="111">
        <f>VLOOKUP(R362,'B4_VINTAGE-TAX'!$A$2:$C$100,3,FALSE)</f>
        <v>0</v>
      </c>
      <c r="U362" s="76">
        <v>1</v>
      </c>
      <c r="V362" s="126">
        <f t="shared" si="38"/>
        <v>0</v>
      </c>
      <c r="W362" s="118">
        <f t="shared" si="37"/>
        <v>57</v>
      </c>
      <c r="X362" s="76">
        <v>1</v>
      </c>
      <c r="Y362" s="111">
        <f ca="1">IF(W362&gt;15,100%,OFFSET('B5_FED-CA Tax Depr Rates'!$D$23,0,'B1-NBV NTV Detail'!W362-1))</f>
        <v>1</v>
      </c>
      <c r="Z362" s="126">
        <f t="shared" ca="1" si="39"/>
        <v>0.01</v>
      </c>
      <c r="AA362" s="126">
        <f t="shared" ca="1" si="40"/>
        <v>0.01</v>
      </c>
      <c r="AB362" s="111">
        <f ca="1">IF($W362&gt;22,100%,OFFSET('B5_FED-CA Tax Depr Rates'!$D$30,0,'B1-NBV NTV Detail'!$W362-1))</f>
        <v>1</v>
      </c>
      <c r="AC362" s="126">
        <f t="shared" ca="1" si="41"/>
        <v>0.01</v>
      </c>
    </row>
    <row r="363" spans="1:29">
      <c r="A363" s="20" t="s">
        <v>93</v>
      </c>
      <c r="B363" s="24" t="s">
        <v>94</v>
      </c>
      <c r="C363" s="24" t="s">
        <v>103</v>
      </c>
      <c r="D363" s="24" t="s">
        <v>99</v>
      </c>
      <c r="E363" s="24" t="s">
        <v>96</v>
      </c>
      <c r="F363" s="213">
        <v>1964</v>
      </c>
      <c r="G363" s="215" t="s">
        <v>322</v>
      </c>
      <c r="H363" s="215">
        <v>0.02</v>
      </c>
      <c r="I363" s="215">
        <v>0.02</v>
      </c>
      <c r="J363" s="216">
        <v>0</v>
      </c>
      <c r="K363" s="219"/>
      <c r="L363" s="206"/>
      <c r="R363" s="110">
        <f t="shared" si="36"/>
        <v>1964</v>
      </c>
      <c r="S363" s="122">
        <f t="shared" si="42"/>
        <v>0.02</v>
      </c>
      <c r="T363" s="111">
        <f>VLOOKUP(R363,'B4_VINTAGE-TAX'!$A$2:$C$100,3,FALSE)</f>
        <v>0</v>
      </c>
      <c r="U363" s="76">
        <v>1</v>
      </c>
      <c r="V363" s="126">
        <f t="shared" si="38"/>
        <v>0</v>
      </c>
      <c r="W363" s="118">
        <f t="shared" si="37"/>
        <v>55</v>
      </c>
      <c r="X363" s="76">
        <v>1</v>
      </c>
      <c r="Y363" s="111">
        <f ca="1">IF(W363&gt;15,100%,OFFSET('B5_FED-CA Tax Depr Rates'!$D$23,0,'B1-NBV NTV Detail'!W363-1))</f>
        <v>1</v>
      </c>
      <c r="Z363" s="126">
        <f t="shared" ca="1" si="39"/>
        <v>0.02</v>
      </c>
      <c r="AA363" s="126">
        <f t="shared" ca="1" si="40"/>
        <v>0.02</v>
      </c>
      <c r="AB363" s="111">
        <f ca="1">IF($W363&gt;22,100%,OFFSET('B5_FED-CA Tax Depr Rates'!$D$30,0,'B1-NBV NTV Detail'!$W363-1))</f>
        <v>1</v>
      </c>
      <c r="AC363" s="126">
        <f t="shared" ca="1" si="41"/>
        <v>0.02</v>
      </c>
    </row>
    <row r="364" spans="1:29">
      <c r="A364" s="20" t="s">
        <v>93</v>
      </c>
      <c r="B364" s="24" t="s">
        <v>94</v>
      </c>
      <c r="C364" s="24" t="s">
        <v>103</v>
      </c>
      <c r="D364" s="24" t="s">
        <v>99</v>
      </c>
      <c r="E364" s="24" t="s">
        <v>96</v>
      </c>
      <c r="F364" s="213">
        <v>1965</v>
      </c>
      <c r="G364" s="215" t="s">
        <v>322</v>
      </c>
      <c r="H364" s="215">
        <v>0.32</v>
      </c>
      <c r="I364" s="215">
        <v>0.26</v>
      </c>
      <c r="J364" s="216">
        <v>0.06</v>
      </c>
      <c r="K364" s="219"/>
      <c r="L364" s="206"/>
      <c r="R364" s="110">
        <f t="shared" si="36"/>
        <v>1965</v>
      </c>
      <c r="S364" s="122">
        <f t="shared" si="42"/>
        <v>0.32</v>
      </c>
      <c r="T364" s="111">
        <f>VLOOKUP(R364,'B4_VINTAGE-TAX'!$A$2:$C$100,3,FALSE)</f>
        <v>0</v>
      </c>
      <c r="U364" s="76">
        <v>1</v>
      </c>
      <c r="V364" s="126">
        <f t="shared" si="38"/>
        <v>0</v>
      </c>
      <c r="W364" s="118">
        <f t="shared" si="37"/>
        <v>54</v>
      </c>
      <c r="X364" s="76">
        <v>1</v>
      </c>
      <c r="Y364" s="111">
        <f ca="1">IF(W364&gt;15,100%,OFFSET('B5_FED-CA Tax Depr Rates'!$D$23,0,'B1-NBV NTV Detail'!W364-1))</f>
        <v>1</v>
      </c>
      <c r="Z364" s="126">
        <f t="shared" ca="1" si="39"/>
        <v>0.32</v>
      </c>
      <c r="AA364" s="126">
        <f t="shared" ca="1" si="40"/>
        <v>0.32</v>
      </c>
      <c r="AB364" s="111">
        <f ca="1">IF($W364&gt;22,100%,OFFSET('B5_FED-CA Tax Depr Rates'!$D$30,0,'B1-NBV NTV Detail'!$W364-1))</f>
        <v>1</v>
      </c>
      <c r="AC364" s="126">
        <f t="shared" ca="1" si="41"/>
        <v>0.32</v>
      </c>
    </row>
    <row r="365" spans="1:29">
      <c r="A365" s="20" t="s">
        <v>93</v>
      </c>
      <c r="B365" s="24" t="s">
        <v>94</v>
      </c>
      <c r="C365" s="24" t="s">
        <v>103</v>
      </c>
      <c r="D365" s="24" t="s">
        <v>99</v>
      </c>
      <c r="E365" s="24" t="s">
        <v>96</v>
      </c>
      <c r="F365" s="213">
        <v>1966</v>
      </c>
      <c r="G365" s="215" t="s">
        <v>322</v>
      </c>
      <c r="H365" s="215">
        <v>0.09</v>
      </c>
      <c r="I365" s="215">
        <v>7.0000000000000007E-2</v>
      </c>
      <c r="J365" s="216">
        <v>0.02</v>
      </c>
      <c r="K365" s="219"/>
      <c r="L365" s="206"/>
      <c r="R365" s="110">
        <f t="shared" si="36"/>
        <v>1966</v>
      </c>
      <c r="S365" s="122">
        <f t="shared" si="42"/>
        <v>0.09</v>
      </c>
      <c r="T365" s="111">
        <f>VLOOKUP(R365,'B4_VINTAGE-TAX'!$A$2:$C$100,3,FALSE)</f>
        <v>0</v>
      </c>
      <c r="U365" s="76">
        <v>1</v>
      </c>
      <c r="V365" s="126">
        <f t="shared" si="38"/>
        <v>0</v>
      </c>
      <c r="W365" s="118">
        <f t="shared" si="37"/>
        <v>53</v>
      </c>
      <c r="X365" s="76">
        <v>1</v>
      </c>
      <c r="Y365" s="111">
        <f ca="1">IF(W365&gt;15,100%,OFFSET('B5_FED-CA Tax Depr Rates'!$D$23,0,'B1-NBV NTV Detail'!W365-1))</f>
        <v>1</v>
      </c>
      <c r="Z365" s="126">
        <f t="shared" ca="1" si="39"/>
        <v>0.09</v>
      </c>
      <c r="AA365" s="126">
        <f t="shared" ca="1" si="40"/>
        <v>0.09</v>
      </c>
      <c r="AB365" s="111">
        <f ca="1">IF($W365&gt;22,100%,OFFSET('B5_FED-CA Tax Depr Rates'!$D$30,0,'B1-NBV NTV Detail'!$W365-1))</f>
        <v>1</v>
      </c>
      <c r="AC365" s="126">
        <f t="shared" ca="1" si="41"/>
        <v>0.09</v>
      </c>
    </row>
    <row r="366" spans="1:29">
      <c r="A366" s="20" t="s">
        <v>93</v>
      </c>
      <c r="B366" s="24" t="s">
        <v>94</v>
      </c>
      <c r="C366" s="24" t="s">
        <v>103</v>
      </c>
      <c r="D366" s="24" t="s">
        <v>99</v>
      </c>
      <c r="E366" s="24" t="s">
        <v>96</v>
      </c>
      <c r="F366" s="213">
        <v>1967</v>
      </c>
      <c r="G366" s="215" t="s">
        <v>322</v>
      </c>
      <c r="H366" s="215">
        <v>0.21</v>
      </c>
      <c r="I366" s="215">
        <v>0.17</v>
      </c>
      <c r="J366" s="216">
        <v>0.04</v>
      </c>
      <c r="K366" s="219"/>
      <c r="L366" s="206"/>
      <c r="R366" s="110">
        <f t="shared" si="36"/>
        <v>1967</v>
      </c>
      <c r="S366" s="122">
        <f t="shared" si="42"/>
        <v>0.21</v>
      </c>
      <c r="T366" s="111">
        <f>VLOOKUP(R366,'B4_VINTAGE-TAX'!$A$2:$C$100,3,FALSE)</f>
        <v>0</v>
      </c>
      <c r="U366" s="76">
        <v>1</v>
      </c>
      <c r="V366" s="126">
        <f t="shared" si="38"/>
        <v>0</v>
      </c>
      <c r="W366" s="118">
        <f t="shared" si="37"/>
        <v>52</v>
      </c>
      <c r="X366" s="76">
        <v>1</v>
      </c>
      <c r="Y366" s="111">
        <f ca="1">IF(W366&gt;15,100%,OFFSET('B5_FED-CA Tax Depr Rates'!$D$23,0,'B1-NBV NTV Detail'!W366-1))</f>
        <v>1</v>
      </c>
      <c r="Z366" s="126">
        <f t="shared" ca="1" si="39"/>
        <v>0.21</v>
      </c>
      <c r="AA366" s="126">
        <f t="shared" ca="1" si="40"/>
        <v>0.21</v>
      </c>
      <c r="AB366" s="111">
        <f ca="1">IF($W366&gt;22,100%,OFFSET('B5_FED-CA Tax Depr Rates'!$D$30,0,'B1-NBV NTV Detail'!$W366-1))</f>
        <v>1</v>
      </c>
      <c r="AC366" s="126">
        <f t="shared" ca="1" si="41"/>
        <v>0.21</v>
      </c>
    </row>
    <row r="367" spans="1:29">
      <c r="A367" s="20" t="s">
        <v>93</v>
      </c>
      <c r="B367" s="24" t="s">
        <v>94</v>
      </c>
      <c r="C367" s="24" t="s">
        <v>103</v>
      </c>
      <c r="D367" s="24" t="s">
        <v>99</v>
      </c>
      <c r="E367" s="24" t="s">
        <v>96</v>
      </c>
      <c r="F367" s="213">
        <v>1968</v>
      </c>
      <c r="G367" s="215" t="s">
        <v>322</v>
      </c>
      <c r="H367" s="215">
        <v>0.01</v>
      </c>
      <c r="I367" s="215">
        <v>0.01</v>
      </c>
      <c r="J367" s="216">
        <v>0</v>
      </c>
      <c r="K367" s="219"/>
      <c r="L367" s="206"/>
      <c r="R367" s="110">
        <f t="shared" si="36"/>
        <v>1968</v>
      </c>
      <c r="S367" s="122">
        <f t="shared" si="42"/>
        <v>0.01</v>
      </c>
      <c r="T367" s="111">
        <f>VLOOKUP(R367,'B4_VINTAGE-TAX'!$A$2:$C$100,3,FALSE)</f>
        <v>0</v>
      </c>
      <c r="U367" s="76">
        <v>1</v>
      </c>
      <c r="V367" s="126">
        <f t="shared" si="38"/>
        <v>0</v>
      </c>
      <c r="W367" s="118">
        <f t="shared" si="37"/>
        <v>51</v>
      </c>
      <c r="X367" s="76">
        <v>1</v>
      </c>
      <c r="Y367" s="111">
        <f ca="1">IF(W367&gt;15,100%,OFFSET('B5_FED-CA Tax Depr Rates'!$D$23,0,'B1-NBV NTV Detail'!W367-1))</f>
        <v>1</v>
      </c>
      <c r="Z367" s="126">
        <f t="shared" ca="1" si="39"/>
        <v>0.01</v>
      </c>
      <c r="AA367" s="126">
        <f t="shared" ca="1" si="40"/>
        <v>0.01</v>
      </c>
      <c r="AB367" s="111">
        <f ca="1">IF($W367&gt;22,100%,OFFSET('B5_FED-CA Tax Depr Rates'!$D$30,0,'B1-NBV NTV Detail'!$W367-1))</f>
        <v>1</v>
      </c>
      <c r="AC367" s="126">
        <f t="shared" ca="1" si="41"/>
        <v>0.01</v>
      </c>
    </row>
    <row r="368" spans="1:29">
      <c r="A368" s="20" t="s">
        <v>93</v>
      </c>
      <c r="B368" s="24" t="s">
        <v>94</v>
      </c>
      <c r="C368" s="24" t="s">
        <v>103</v>
      </c>
      <c r="D368" s="24" t="s">
        <v>99</v>
      </c>
      <c r="E368" s="24" t="s">
        <v>96</v>
      </c>
      <c r="F368" s="213">
        <v>1969</v>
      </c>
      <c r="G368" s="215" t="s">
        <v>322</v>
      </c>
      <c r="H368" s="215">
        <v>0.25</v>
      </c>
      <c r="I368" s="215">
        <v>0.19</v>
      </c>
      <c r="J368" s="216">
        <v>0.06</v>
      </c>
      <c r="K368" s="219"/>
      <c r="L368" s="206"/>
      <c r="R368" s="110">
        <f t="shared" si="36"/>
        <v>1969</v>
      </c>
      <c r="S368" s="122">
        <f t="shared" si="42"/>
        <v>0.25</v>
      </c>
      <c r="T368" s="111">
        <f>VLOOKUP(R368,'B4_VINTAGE-TAX'!$A$2:$C$100,3,FALSE)</f>
        <v>0</v>
      </c>
      <c r="U368" s="76">
        <v>1</v>
      </c>
      <c r="V368" s="126">
        <f t="shared" si="38"/>
        <v>0</v>
      </c>
      <c r="W368" s="118">
        <f t="shared" si="37"/>
        <v>50</v>
      </c>
      <c r="X368" s="76">
        <v>1</v>
      </c>
      <c r="Y368" s="111">
        <f ca="1">IF(W368&gt;15,100%,OFFSET('B5_FED-CA Tax Depr Rates'!$D$23,0,'B1-NBV NTV Detail'!W368-1))</f>
        <v>1</v>
      </c>
      <c r="Z368" s="126">
        <f t="shared" ca="1" si="39"/>
        <v>0.25</v>
      </c>
      <c r="AA368" s="126">
        <f t="shared" ca="1" si="40"/>
        <v>0.25</v>
      </c>
      <c r="AB368" s="111">
        <f ca="1">IF($W368&gt;22,100%,OFFSET('B5_FED-CA Tax Depr Rates'!$D$30,0,'B1-NBV NTV Detail'!$W368-1))</f>
        <v>1</v>
      </c>
      <c r="AC368" s="126">
        <f t="shared" ca="1" si="41"/>
        <v>0.25</v>
      </c>
    </row>
    <row r="369" spans="1:29">
      <c r="A369" s="20" t="s">
        <v>93</v>
      </c>
      <c r="B369" s="24" t="s">
        <v>94</v>
      </c>
      <c r="C369" s="24" t="s">
        <v>103</v>
      </c>
      <c r="D369" s="24" t="s">
        <v>99</v>
      </c>
      <c r="E369" s="24" t="s">
        <v>96</v>
      </c>
      <c r="F369" s="213">
        <v>1970</v>
      </c>
      <c r="G369" s="215" t="s">
        <v>322</v>
      </c>
      <c r="H369" s="215">
        <v>0.1</v>
      </c>
      <c r="I369" s="215">
        <v>0.08</v>
      </c>
      <c r="J369" s="216">
        <v>0.02</v>
      </c>
      <c r="K369" s="219"/>
      <c r="L369" s="206"/>
      <c r="R369" s="110">
        <f t="shared" si="36"/>
        <v>1970</v>
      </c>
      <c r="S369" s="122">
        <f t="shared" si="42"/>
        <v>0.1</v>
      </c>
      <c r="T369" s="111">
        <f>VLOOKUP(R369,'B4_VINTAGE-TAX'!$A$2:$C$100,3,FALSE)</f>
        <v>0</v>
      </c>
      <c r="U369" s="76">
        <v>1</v>
      </c>
      <c r="V369" s="126">
        <f t="shared" si="38"/>
        <v>0</v>
      </c>
      <c r="W369" s="118">
        <f t="shared" si="37"/>
        <v>49</v>
      </c>
      <c r="X369" s="76">
        <v>1</v>
      </c>
      <c r="Y369" s="111">
        <f ca="1">IF(W369&gt;15,100%,OFFSET('B5_FED-CA Tax Depr Rates'!$D$23,0,'B1-NBV NTV Detail'!W369-1))</f>
        <v>1</v>
      </c>
      <c r="Z369" s="126">
        <f t="shared" ca="1" si="39"/>
        <v>0.1</v>
      </c>
      <c r="AA369" s="126">
        <f t="shared" ca="1" si="40"/>
        <v>0.1</v>
      </c>
      <c r="AB369" s="111">
        <f ca="1">IF($W369&gt;22,100%,OFFSET('B5_FED-CA Tax Depr Rates'!$D$30,0,'B1-NBV NTV Detail'!$W369-1))</f>
        <v>1</v>
      </c>
      <c r="AC369" s="126">
        <f t="shared" ca="1" si="41"/>
        <v>0.1</v>
      </c>
    </row>
    <row r="370" spans="1:29">
      <c r="A370" s="20" t="s">
        <v>93</v>
      </c>
      <c r="B370" s="24" t="s">
        <v>94</v>
      </c>
      <c r="C370" s="24" t="s">
        <v>103</v>
      </c>
      <c r="D370" s="24" t="s">
        <v>99</v>
      </c>
      <c r="E370" s="24" t="s">
        <v>96</v>
      </c>
      <c r="F370" s="213">
        <v>1971</v>
      </c>
      <c r="G370" s="215" t="s">
        <v>322</v>
      </c>
      <c r="H370" s="215">
        <v>0.45</v>
      </c>
      <c r="I370" s="215">
        <v>0.34</v>
      </c>
      <c r="J370" s="216">
        <v>0.11</v>
      </c>
      <c r="K370" s="219"/>
      <c r="L370" s="206"/>
      <c r="R370" s="110">
        <f t="shared" si="36"/>
        <v>1971</v>
      </c>
      <c r="S370" s="122">
        <f t="shared" si="42"/>
        <v>0.45</v>
      </c>
      <c r="T370" s="111">
        <f>VLOOKUP(R370,'B4_VINTAGE-TAX'!$A$2:$C$100,3,FALSE)</f>
        <v>0</v>
      </c>
      <c r="U370" s="76">
        <v>1</v>
      </c>
      <c r="V370" s="126">
        <f t="shared" si="38"/>
        <v>0</v>
      </c>
      <c r="W370" s="118">
        <f t="shared" si="37"/>
        <v>48</v>
      </c>
      <c r="X370" s="76">
        <v>1</v>
      </c>
      <c r="Y370" s="111">
        <f ca="1">IF(W370&gt;15,100%,OFFSET('B5_FED-CA Tax Depr Rates'!$D$23,0,'B1-NBV NTV Detail'!W370-1))</f>
        <v>1</v>
      </c>
      <c r="Z370" s="126">
        <f t="shared" ca="1" si="39"/>
        <v>0.45</v>
      </c>
      <c r="AA370" s="126">
        <f t="shared" ca="1" si="40"/>
        <v>0.45</v>
      </c>
      <c r="AB370" s="111">
        <f ca="1">IF($W370&gt;22,100%,OFFSET('B5_FED-CA Tax Depr Rates'!$D$30,0,'B1-NBV NTV Detail'!$W370-1))</f>
        <v>1</v>
      </c>
      <c r="AC370" s="126">
        <f t="shared" ca="1" si="41"/>
        <v>0.45</v>
      </c>
    </row>
    <row r="371" spans="1:29">
      <c r="A371" s="20" t="s">
        <v>93</v>
      </c>
      <c r="B371" s="24" t="s">
        <v>94</v>
      </c>
      <c r="C371" s="24" t="s">
        <v>103</v>
      </c>
      <c r="D371" s="24" t="s">
        <v>99</v>
      </c>
      <c r="E371" s="24" t="s">
        <v>96</v>
      </c>
      <c r="F371" s="213">
        <v>1972</v>
      </c>
      <c r="G371" s="215" t="s">
        <v>322</v>
      </c>
      <c r="H371" s="215">
        <v>0.52</v>
      </c>
      <c r="I371" s="215">
        <v>0.38</v>
      </c>
      <c r="J371" s="216">
        <v>0.14000000000000001</v>
      </c>
      <c r="K371" s="219"/>
      <c r="L371" s="206"/>
      <c r="R371" s="110">
        <f t="shared" si="36"/>
        <v>1972</v>
      </c>
      <c r="S371" s="122">
        <f t="shared" si="42"/>
        <v>0.52</v>
      </c>
      <c r="T371" s="111">
        <f>VLOOKUP(R371,'B4_VINTAGE-TAX'!$A$2:$C$100,3,FALSE)</f>
        <v>0</v>
      </c>
      <c r="U371" s="76">
        <v>1</v>
      </c>
      <c r="V371" s="126">
        <f t="shared" si="38"/>
        <v>0</v>
      </c>
      <c r="W371" s="118">
        <f t="shared" si="37"/>
        <v>47</v>
      </c>
      <c r="X371" s="76">
        <v>1</v>
      </c>
      <c r="Y371" s="111">
        <f ca="1">IF(W371&gt;15,100%,OFFSET('B5_FED-CA Tax Depr Rates'!$D$23,0,'B1-NBV NTV Detail'!W371-1))</f>
        <v>1</v>
      </c>
      <c r="Z371" s="126">
        <f t="shared" ca="1" si="39"/>
        <v>0.52</v>
      </c>
      <c r="AA371" s="126">
        <f t="shared" ca="1" si="40"/>
        <v>0.52</v>
      </c>
      <c r="AB371" s="111">
        <f ca="1">IF($W371&gt;22,100%,OFFSET('B5_FED-CA Tax Depr Rates'!$D$30,0,'B1-NBV NTV Detail'!$W371-1))</f>
        <v>1</v>
      </c>
      <c r="AC371" s="126">
        <f t="shared" ca="1" si="41"/>
        <v>0.52</v>
      </c>
    </row>
    <row r="372" spans="1:29">
      <c r="A372" s="20" t="s">
        <v>93</v>
      </c>
      <c r="B372" s="24" t="s">
        <v>94</v>
      </c>
      <c r="C372" s="24" t="s">
        <v>103</v>
      </c>
      <c r="D372" s="24" t="s">
        <v>99</v>
      </c>
      <c r="E372" s="24" t="s">
        <v>96</v>
      </c>
      <c r="F372" s="213">
        <v>1973</v>
      </c>
      <c r="G372" s="215" t="s">
        <v>322</v>
      </c>
      <c r="H372" s="215">
        <v>0.05</v>
      </c>
      <c r="I372" s="215">
        <v>0.04</v>
      </c>
      <c r="J372" s="216">
        <v>0.01</v>
      </c>
      <c r="K372" s="219"/>
      <c r="L372" s="206"/>
      <c r="R372" s="110">
        <f t="shared" si="36"/>
        <v>1973</v>
      </c>
      <c r="S372" s="122">
        <f t="shared" si="42"/>
        <v>0.05</v>
      </c>
      <c r="T372" s="111">
        <f>VLOOKUP(R372,'B4_VINTAGE-TAX'!$A$2:$C$100,3,FALSE)</f>
        <v>0</v>
      </c>
      <c r="U372" s="76">
        <v>1</v>
      </c>
      <c r="V372" s="126">
        <f t="shared" si="38"/>
        <v>0</v>
      </c>
      <c r="W372" s="118">
        <f t="shared" si="37"/>
        <v>46</v>
      </c>
      <c r="X372" s="76">
        <v>1</v>
      </c>
      <c r="Y372" s="111">
        <f ca="1">IF(W372&gt;15,100%,OFFSET('B5_FED-CA Tax Depr Rates'!$D$23,0,'B1-NBV NTV Detail'!W372-1))</f>
        <v>1</v>
      </c>
      <c r="Z372" s="126">
        <f t="shared" ca="1" si="39"/>
        <v>0.05</v>
      </c>
      <c r="AA372" s="126">
        <f t="shared" ca="1" si="40"/>
        <v>0.05</v>
      </c>
      <c r="AB372" s="111">
        <f ca="1">IF($W372&gt;22,100%,OFFSET('B5_FED-CA Tax Depr Rates'!$D$30,0,'B1-NBV NTV Detail'!$W372-1))</f>
        <v>1</v>
      </c>
      <c r="AC372" s="126">
        <f t="shared" ca="1" si="41"/>
        <v>0.05</v>
      </c>
    </row>
    <row r="373" spans="1:29">
      <c r="A373" s="20" t="s">
        <v>93</v>
      </c>
      <c r="B373" s="24" t="s">
        <v>94</v>
      </c>
      <c r="C373" s="24" t="s">
        <v>103</v>
      </c>
      <c r="D373" s="24" t="s">
        <v>99</v>
      </c>
      <c r="E373" s="24" t="s">
        <v>96</v>
      </c>
      <c r="F373" s="213">
        <v>1974</v>
      </c>
      <c r="G373" s="215" t="s">
        <v>322</v>
      </c>
      <c r="H373" s="215">
        <v>0.08</v>
      </c>
      <c r="I373" s="215">
        <v>0.06</v>
      </c>
      <c r="J373" s="216">
        <v>0.02</v>
      </c>
      <c r="K373" s="219"/>
      <c r="L373" s="206"/>
      <c r="R373" s="110">
        <f t="shared" si="36"/>
        <v>1974</v>
      </c>
      <c r="S373" s="122">
        <f t="shared" si="42"/>
        <v>0.08</v>
      </c>
      <c r="T373" s="111">
        <f>VLOOKUP(R373,'B4_VINTAGE-TAX'!$A$2:$C$100,3,FALSE)</f>
        <v>0</v>
      </c>
      <c r="U373" s="76">
        <v>1</v>
      </c>
      <c r="V373" s="126">
        <f t="shared" si="38"/>
        <v>0</v>
      </c>
      <c r="W373" s="118">
        <f t="shared" si="37"/>
        <v>45</v>
      </c>
      <c r="X373" s="76">
        <v>1</v>
      </c>
      <c r="Y373" s="111">
        <f ca="1">IF(W373&gt;15,100%,OFFSET('B5_FED-CA Tax Depr Rates'!$D$23,0,'B1-NBV NTV Detail'!W373-1))</f>
        <v>1</v>
      </c>
      <c r="Z373" s="126">
        <f t="shared" ca="1" si="39"/>
        <v>0.08</v>
      </c>
      <c r="AA373" s="126">
        <f t="shared" ca="1" si="40"/>
        <v>0.08</v>
      </c>
      <c r="AB373" s="111">
        <f ca="1">IF($W373&gt;22,100%,OFFSET('B5_FED-CA Tax Depr Rates'!$D$30,0,'B1-NBV NTV Detail'!$W373-1))</f>
        <v>1</v>
      </c>
      <c r="AC373" s="126">
        <f t="shared" ca="1" si="41"/>
        <v>0.08</v>
      </c>
    </row>
    <row r="374" spans="1:29">
      <c r="A374" s="20" t="s">
        <v>93</v>
      </c>
      <c r="B374" s="24" t="s">
        <v>94</v>
      </c>
      <c r="C374" s="24" t="s">
        <v>103</v>
      </c>
      <c r="D374" s="24" t="s">
        <v>99</v>
      </c>
      <c r="E374" s="24" t="s">
        <v>96</v>
      </c>
      <c r="F374" s="213">
        <v>1975</v>
      </c>
      <c r="G374" s="215" t="s">
        <v>322</v>
      </c>
      <c r="H374" s="215">
        <v>0.01</v>
      </c>
      <c r="I374" s="215">
        <v>0.01</v>
      </c>
      <c r="J374" s="216">
        <v>0</v>
      </c>
      <c r="K374" s="219"/>
      <c r="L374" s="206"/>
      <c r="R374" s="110">
        <f t="shared" si="36"/>
        <v>1975</v>
      </c>
      <c r="S374" s="122">
        <f t="shared" si="42"/>
        <v>0.01</v>
      </c>
      <c r="T374" s="111">
        <f>VLOOKUP(R374,'B4_VINTAGE-TAX'!$A$2:$C$100,3,FALSE)</f>
        <v>0</v>
      </c>
      <c r="U374" s="76">
        <v>1</v>
      </c>
      <c r="V374" s="126">
        <f t="shared" si="38"/>
        <v>0</v>
      </c>
      <c r="W374" s="118">
        <f t="shared" si="37"/>
        <v>44</v>
      </c>
      <c r="X374" s="76">
        <v>1</v>
      </c>
      <c r="Y374" s="111">
        <f ca="1">IF(W374&gt;15,100%,OFFSET('B5_FED-CA Tax Depr Rates'!$D$23,0,'B1-NBV NTV Detail'!W374-1))</f>
        <v>1</v>
      </c>
      <c r="Z374" s="126">
        <f t="shared" ca="1" si="39"/>
        <v>0.01</v>
      </c>
      <c r="AA374" s="126">
        <f t="shared" ca="1" si="40"/>
        <v>0.01</v>
      </c>
      <c r="AB374" s="111">
        <f ca="1">IF($W374&gt;22,100%,OFFSET('B5_FED-CA Tax Depr Rates'!$D$30,0,'B1-NBV NTV Detail'!$W374-1))</f>
        <v>1</v>
      </c>
      <c r="AC374" s="126">
        <f t="shared" ca="1" si="41"/>
        <v>0.01</v>
      </c>
    </row>
    <row r="375" spans="1:29">
      <c r="A375" s="20" t="s">
        <v>93</v>
      </c>
      <c r="B375" s="24" t="s">
        <v>94</v>
      </c>
      <c r="C375" s="24" t="s">
        <v>103</v>
      </c>
      <c r="D375" s="24" t="s">
        <v>99</v>
      </c>
      <c r="E375" s="24" t="s">
        <v>96</v>
      </c>
      <c r="F375" s="213">
        <v>1976</v>
      </c>
      <c r="G375" s="215" t="s">
        <v>322</v>
      </c>
      <c r="H375" s="215">
        <v>0.11</v>
      </c>
      <c r="I375" s="215">
        <v>7.0000000000000007E-2</v>
      </c>
      <c r="J375" s="216">
        <v>0.04</v>
      </c>
      <c r="K375" s="219"/>
      <c r="L375" s="206"/>
      <c r="R375" s="110">
        <f t="shared" si="36"/>
        <v>1976</v>
      </c>
      <c r="S375" s="122">
        <f t="shared" si="42"/>
        <v>0.11</v>
      </c>
      <c r="T375" s="111">
        <f>VLOOKUP(R375,'B4_VINTAGE-TAX'!$A$2:$C$100,3,FALSE)</f>
        <v>0</v>
      </c>
      <c r="U375" s="76">
        <v>1</v>
      </c>
      <c r="V375" s="126">
        <f t="shared" si="38"/>
        <v>0</v>
      </c>
      <c r="W375" s="118">
        <f t="shared" si="37"/>
        <v>43</v>
      </c>
      <c r="X375" s="76">
        <v>1</v>
      </c>
      <c r="Y375" s="111">
        <f ca="1">IF(W375&gt;15,100%,OFFSET('B5_FED-CA Tax Depr Rates'!$D$23,0,'B1-NBV NTV Detail'!W375-1))</f>
        <v>1</v>
      </c>
      <c r="Z375" s="126">
        <f t="shared" ca="1" si="39"/>
        <v>0.11</v>
      </c>
      <c r="AA375" s="126">
        <f t="shared" ca="1" si="40"/>
        <v>0.11</v>
      </c>
      <c r="AB375" s="111">
        <f ca="1">IF($W375&gt;22,100%,OFFSET('B5_FED-CA Tax Depr Rates'!$D$30,0,'B1-NBV NTV Detail'!$W375-1))</f>
        <v>1</v>
      </c>
      <c r="AC375" s="126">
        <f t="shared" ca="1" si="41"/>
        <v>0.11</v>
      </c>
    </row>
    <row r="376" spans="1:29">
      <c r="A376" s="20" t="s">
        <v>93</v>
      </c>
      <c r="B376" s="24" t="s">
        <v>94</v>
      </c>
      <c r="C376" s="24" t="s">
        <v>103</v>
      </c>
      <c r="D376" s="24" t="s">
        <v>99</v>
      </c>
      <c r="E376" s="24" t="s">
        <v>96</v>
      </c>
      <c r="F376" s="213">
        <v>1977</v>
      </c>
      <c r="G376" s="215" t="s">
        <v>322</v>
      </c>
      <c r="H376" s="215">
        <v>0.01</v>
      </c>
      <c r="I376" s="215">
        <v>0.01</v>
      </c>
      <c r="J376" s="216">
        <v>0</v>
      </c>
      <c r="K376" s="219"/>
      <c r="L376" s="206"/>
      <c r="R376" s="110">
        <f t="shared" si="36"/>
        <v>1977</v>
      </c>
      <c r="S376" s="122">
        <f t="shared" si="42"/>
        <v>0.01</v>
      </c>
      <c r="T376" s="111">
        <f>VLOOKUP(R376,'B4_VINTAGE-TAX'!$A$2:$C$100,3,FALSE)</f>
        <v>0</v>
      </c>
      <c r="U376" s="76">
        <v>1</v>
      </c>
      <c r="V376" s="126">
        <f t="shared" si="38"/>
        <v>0</v>
      </c>
      <c r="W376" s="118">
        <f t="shared" si="37"/>
        <v>42</v>
      </c>
      <c r="X376" s="76">
        <v>1</v>
      </c>
      <c r="Y376" s="111">
        <f ca="1">IF(W376&gt;15,100%,OFFSET('B5_FED-CA Tax Depr Rates'!$D$23,0,'B1-NBV NTV Detail'!W376-1))</f>
        <v>1</v>
      </c>
      <c r="Z376" s="126">
        <f t="shared" ca="1" si="39"/>
        <v>0.01</v>
      </c>
      <c r="AA376" s="126">
        <f t="shared" ca="1" si="40"/>
        <v>0.01</v>
      </c>
      <c r="AB376" s="111">
        <f ca="1">IF($W376&gt;22,100%,OFFSET('B5_FED-CA Tax Depr Rates'!$D$30,0,'B1-NBV NTV Detail'!$W376-1))</f>
        <v>1</v>
      </c>
      <c r="AC376" s="126">
        <f t="shared" ca="1" si="41"/>
        <v>0.01</v>
      </c>
    </row>
    <row r="377" spans="1:29">
      <c r="A377" s="20" t="s">
        <v>93</v>
      </c>
      <c r="B377" s="24" t="s">
        <v>94</v>
      </c>
      <c r="C377" s="24" t="s">
        <v>103</v>
      </c>
      <c r="D377" s="24" t="s">
        <v>99</v>
      </c>
      <c r="E377" s="24" t="s">
        <v>96</v>
      </c>
      <c r="F377" s="213">
        <v>1978</v>
      </c>
      <c r="G377" s="215" t="s">
        <v>322</v>
      </c>
      <c r="H377" s="215">
        <v>0.1</v>
      </c>
      <c r="I377" s="215">
        <v>7.0000000000000007E-2</v>
      </c>
      <c r="J377" s="216">
        <v>0.03</v>
      </c>
      <c r="K377" s="219"/>
      <c r="L377" s="206"/>
      <c r="R377" s="110">
        <f t="shared" si="36"/>
        <v>1978</v>
      </c>
      <c r="S377" s="122">
        <f t="shared" si="42"/>
        <v>0.1</v>
      </c>
      <c r="T377" s="111">
        <f>VLOOKUP(R377,'B4_VINTAGE-TAX'!$A$2:$C$100,3,FALSE)</f>
        <v>0</v>
      </c>
      <c r="U377" s="76">
        <v>1</v>
      </c>
      <c r="V377" s="126">
        <f t="shared" si="38"/>
        <v>0</v>
      </c>
      <c r="W377" s="118">
        <f t="shared" si="37"/>
        <v>41</v>
      </c>
      <c r="X377" s="76">
        <v>1</v>
      </c>
      <c r="Y377" s="111">
        <f ca="1">IF(W377&gt;15,100%,OFFSET('B5_FED-CA Tax Depr Rates'!$D$23,0,'B1-NBV NTV Detail'!W377-1))</f>
        <v>1</v>
      </c>
      <c r="Z377" s="126">
        <f t="shared" ca="1" si="39"/>
        <v>0.1</v>
      </c>
      <c r="AA377" s="126">
        <f t="shared" ca="1" si="40"/>
        <v>0.1</v>
      </c>
      <c r="AB377" s="111">
        <f ca="1">IF($W377&gt;22,100%,OFFSET('B5_FED-CA Tax Depr Rates'!$D$30,0,'B1-NBV NTV Detail'!$W377-1))</f>
        <v>1</v>
      </c>
      <c r="AC377" s="126">
        <f t="shared" ca="1" si="41"/>
        <v>0.1</v>
      </c>
    </row>
    <row r="378" spans="1:29">
      <c r="A378" s="20" t="s">
        <v>93</v>
      </c>
      <c r="B378" s="24" t="s">
        <v>94</v>
      </c>
      <c r="C378" s="24" t="s">
        <v>103</v>
      </c>
      <c r="D378" s="24" t="s">
        <v>99</v>
      </c>
      <c r="E378" s="24" t="s">
        <v>96</v>
      </c>
      <c r="F378" s="213">
        <v>1979</v>
      </c>
      <c r="G378" s="215" t="s">
        <v>322</v>
      </c>
      <c r="H378" s="215">
        <v>0.04</v>
      </c>
      <c r="I378" s="215">
        <v>0.03</v>
      </c>
      <c r="J378" s="216">
        <v>0.01</v>
      </c>
      <c r="K378" s="219"/>
      <c r="L378" s="206"/>
      <c r="R378" s="110">
        <f t="shared" si="36"/>
        <v>1979</v>
      </c>
      <c r="S378" s="122">
        <f t="shared" si="42"/>
        <v>0.04</v>
      </c>
      <c r="T378" s="111">
        <f>VLOOKUP(R378,'B4_VINTAGE-TAX'!$A$2:$C$100,3,FALSE)</f>
        <v>0</v>
      </c>
      <c r="U378" s="76">
        <v>1</v>
      </c>
      <c r="V378" s="126">
        <f t="shared" si="38"/>
        <v>0</v>
      </c>
      <c r="W378" s="118">
        <f t="shared" si="37"/>
        <v>40</v>
      </c>
      <c r="X378" s="76">
        <v>1</v>
      </c>
      <c r="Y378" s="111">
        <f ca="1">IF(W378&gt;15,100%,OFFSET('B5_FED-CA Tax Depr Rates'!$D$23,0,'B1-NBV NTV Detail'!W378-1))</f>
        <v>1</v>
      </c>
      <c r="Z378" s="126">
        <f t="shared" ca="1" si="39"/>
        <v>0.04</v>
      </c>
      <c r="AA378" s="126">
        <f t="shared" ca="1" si="40"/>
        <v>0.04</v>
      </c>
      <c r="AB378" s="111">
        <f ca="1">IF($W378&gt;22,100%,OFFSET('B5_FED-CA Tax Depr Rates'!$D$30,0,'B1-NBV NTV Detail'!$W378-1))</f>
        <v>1</v>
      </c>
      <c r="AC378" s="126">
        <f t="shared" ca="1" si="41"/>
        <v>0.04</v>
      </c>
    </row>
    <row r="379" spans="1:29">
      <c r="A379" s="20" t="s">
        <v>93</v>
      </c>
      <c r="B379" s="24" t="s">
        <v>94</v>
      </c>
      <c r="C379" s="24" t="s">
        <v>103</v>
      </c>
      <c r="D379" s="24" t="s">
        <v>99</v>
      </c>
      <c r="E379" s="24" t="s">
        <v>96</v>
      </c>
      <c r="F379" s="213">
        <v>1980</v>
      </c>
      <c r="G379" s="215" t="s">
        <v>322</v>
      </c>
      <c r="H379" s="215">
        <v>0.21</v>
      </c>
      <c r="I379" s="215">
        <v>0.13</v>
      </c>
      <c r="J379" s="216">
        <v>0.08</v>
      </c>
      <c r="K379" s="219"/>
      <c r="L379" s="206"/>
      <c r="R379" s="110">
        <f t="shared" si="36"/>
        <v>1980</v>
      </c>
      <c r="S379" s="122">
        <f t="shared" si="42"/>
        <v>0.21</v>
      </c>
      <c r="T379" s="111">
        <f>VLOOKUP(R379,'B4_VINTAGE-TAX'!$A$2:$C$100,3,FALSE)</f>
        <v>0</v>
      </c>
      <c r="U379" s="76">
        <v>1</v>
      </c>
      <c r="V379" s="126">
        <f t="shared" si="38"/>
        <v>0</v>
      </c>
      <c r="W379" s="118">
        <f t="shared" si="37"/>
        <v>39</v>
      </c>
      <c r="X379" s="76">
        <v>1</v>
      </c>
      <c r="Y379" s="111">
        <f ca="1">IF(W379&gt;15,100%,OFFSET('B5_FED-CA Tax Depr Rates'!$D$23,0,'B1-NBV NTV Detail'!W379-1))</f>
        <v>1</v>
      </c>
      <c r="Z379" s="126">
        <f t="shared" ca="1" si="39"/>
        <v>0.21</v>
      </c>
      <c r="AA379" s="126">
        <f t="shared" ca="1" si="40"/>
        <v>0.21</v>
      </c>
      <c r="AB379" s="111">
        <f ca="1">IF($W379&gt;22,100%,OFFSET('B5_FED-CA Tax Depr Rates'!$D$30,0,'B1-NBV NTV Detail'!$W379-1))</f>
        <v>1</v>
      </c>
      <c r="AC379" s="126">
        <f t="shared" ca="1" si="41"/>
        <v>0.21</v>
      </c>
    </row>
    <row r="380" spans="1:29">
      <c r="A380" s="20" t="s">
        <v>93</v>
      </c>
      <c r="B380" s="24" t="s">
        <v>94</v>
      </c>
      <c r="C380" s="24" t="s">
        <v>103</v>
      </c>
      <c r="D380" s="24" t="s">
        <v>99</v>
      </c>
      <c r="E380" s="24" t="s">
        <v>96</v>
      </c>
      <c r="F380" s="213">
        <v>1981</v>
      </c>
      <c r="G380" s="215" t="s">
        <v>322</v>
      </c>
      <c r="H380" s="215">
        <v>0.19</v>
      </c>
      <c r="I380" s="215">
        <v>0.12</v>
      </c>
      <c r="J380" s="216">
        <v>7.0000000000000007E-2</v>
      </c>
      <c r="K380" s="219"/>
      <c r="L380" s="206"/>
      <c r="R380" s="110">
        <f t="shared" si="36"/>
        <v>1981</v>
      </c>
      <c r="S380" s="122">
        <f t="shared" si="42"/>
        <v>0.19</v>
      </c>
      <c r="T380" s="111">
        <f>VLOOKUP(R380,'B4_VINTAGE-TAX'!$A$2:$C$100,3,FALSE)</f>
        <v>0</v>
      </c>
      <c r="U380" s="76">
        <v>1</v>
      </c>
      <c r="V380" s="126">
        <f t="shared" si="38"/>
        <v>0</v>
      </c>
      <c r="W380" s="118">
        <f t="shared" si="37"/>
        <v>38</v>
      </c>
      <c r="X380" s="76">
        <v>1</v>
      </c>
      <c r="Y380" s="111">
        <f ca="1">IF(W380&gt;15,100%,OFFSET('B5_FED-CA Tax Depr Rates'!$D$23,0,'B1-NBV NTV Detail'!W380-1))</f>
        <v>1</v>
      </c>
      <c r="Z380" s="126">
        <f t="shared" ca="1" si="39"/>
        <v>0.19</v>
      </c>
      <c r="AA380" s="126">
        <f t="shared" ca="1" si="40"/>
        <v>0.19</v>
      </c>
      <c r="AB380" s="111">
        <f ca="1">IF($W380&gt;22,100%,OFFSET('B5_FED-CA Tax Depr Rates'!$D$30,0,'B1-NBV NTV Detail'!$W380-1))</f>
        <v>1</v>
      </c>
      <c r="AC380" s="126">
        <f t="shared" ca="1" si="41"/>
        <v>0.19</v>
      </c>
    </row>
    <row r="381" spans="1:29">
      <c r="A381" s="20" t="s">
        <v>93</v>
      </c>
      <c r="B381" s="24" t="s">
        <v>94</v>
      </c>
      <c r="C381" s="24" t="s">
        <v>103</v>
      </c>
      <c r="D381" s="24" t="s">
        <v>99</v>
      </c>
      <c r="E381" s="24" t="s">
        <v>96</v>
      </c>
      <c r="F381" s="213">
        <v>1982</v>
      </c>
      <c r="G381" s="215" t="s">
        <v>322</v>
      </c>
      <c r="H381" s="215">
        <v>0.28999999999999998</v>
      </c>
      <c r="I381" s="215">
        <v>0.17</v>
      </c>
      <c r="J381" s="216">
        <v>0.12</v>
      </c>
      <c r="K381" s="219"/>
      <c r="L381" s="206"/>
      <c r="R381" s="110">
        <f t="shared" si="36"/>
        <v>1982</v>
      </c>
      <c r="S381" s="122">
        <f t="shared" si="42"/>
        <v>0.28999999999999998</v>
      </c>
      <c r="T381" s="111">
        <f>VLOOKUP(R381,'B4_VINTAGE-TAX'!$A$2:$C$100,3,FALSE)</f>
        <v>0</v>
      </c>
      <c r="U381" s="76">
        <v>1</v>
      </c>
      <c r="V381" s="126">
        <f t="shared" si="38"/>
        <v>0</v>
      </c>
      <c r="W381" s="118">
        <f t="shared" si="37"/>
        <v>37</v>
      </c>
      <c r="X381" s="76">
        <v>1</v>
      </c>
      <c r="Y381" s="111">
        <f ca="1">IF(W381&gt;15,100%,OFFSET('B5_FED-CA Tax Depr Rates'!$D$23,0,'B1-NBV NTV Detail'!W381-1))</f>
        <v>1</v>
      </c>
      <c r="Z381" s="126">
        <f t="shared" ca="1" si="39"/>
        <v>0.28999999999999998</v>
      </c>
      <c r="AA381" s="126">
        <f t="shared" ca="1" si="40"/>
        <v>0.28999999999999998</v>
      </c>
      <c r="AB381" s="111">
        <f ca="1">IF($W381&gt;22,100%,OFFSET('B5_FED-CA Tax Depr Rates'!$D$30,0,'B1-NBV NTV Detail'!$W381-1))</f>
        <v>1</v>
      </c>
      <c r="AC381" s="126">
        <f t="shared" ca="1" si="41"/>
        <v>0.28999999999999998</v>
      </c>
    </row>
    <row r="382" spans="1:29">
      <c r="A382" s="20" t="s">
        <v>93</v>
      </c>
      <c r="B382" s="24" t="s">
        <v>94</v>
      </c>
      <c r="C382" s="24" t="s">
        <v>103</v>
      </c>
      <c r="D382" s="24" t="s">
        <v>99</v>
      </c>
      <c r="E382" s="24" t="s">
        <v>96</v>
      </c>
      <c r="F382" s="213">
        <v>1983</v>
      </c>
      <c r="G382" s="215" t="s">
        <v>322</v>
      </c>
      <c r="H382" s="215">
        <v>0.21</v>
      </c>
      <c r="I382" s="215">
        <v>0.12</v>
      </c>
      <c r="J382" s="216">
        <v>0.09</v>
      </c>
      <c r="K382" s="219"/>
      <c r="L382" s="206"/>
      <c r="R382" s="110">
        <f t="shared" si="36"/>
        <v>1983</v>
      </c>
      <c r="S382" s="122">
        <f t="shared" si="42"/>
        <v>0.21</v>
      </c>
      <c r="T382" s="111">
        <f>VLOOKUP(R382,'B4_VINTAGE-TAX'!$A$2:$C$100,3,FALSE)</f>
        <v>0</v>
      </c>
      <c r="U382" s="76">
        <v>1</v>
      </c>
      <c r="V382" s="126">
        <f t="shared" si="38"/>
        <v>0</v>
      </c>
      <c r="W382" s="118">
        <f t="shared" si="37"/>
        <v>36</v>
      </c>
      <c r="X382" s="76">
        <v>1</v>
      </c>
      <c r="Y382" s="111">
        <f ca="1">IF(W382&gt;15,100%,OFFSET('B5_FED-CA Tax Depr Rates'!$D$23,0,'B1-NBV NTV Detail'!W382-1))</f>
        <v>1</v>
      </c>
      <c r="Z382" s="126">
        <f t="shared" ca="1" si="39"/>
        <v>0.21</v>
      </c>
      <c r="AA382" s="126">
        <f t="shared" ca="1" si="40"/>
        <v>0.21</v>
      </c>
      <c r="AB382" s="111">
        <f ca="1">IF($W382&gt;22,100%,OFFSET('B5_FED-CA Tax Depr Rates'!$D$30,0,'B1-NBV NTV Detail'!$W382-1))</f>
        <v>1</v>
      </c>
      <c r="AC382" s="126">
        <f t="shared" ca="1" si="41"/>
        <v>0.21</v>
      </c>
    </row>
    <row r="383" spans="1:29">
      <c r="A383" s="20" t="s">
        <v>93</v>
      </c>
      <c r="B383" s="24" t="s">
        <v>94</v>
      </c>
      <c r="C383" s="24" t="s">
        <v>103</v>
      </c>
      <c r="D383" s="24" t="s">
        <v>99</v>
      </c>
      <c r="E383" s="24" t="s">
        <v>96</v>
      </c>
      <c r="F383" s="213">
        <v>1984</v>
      </c>
      <c r="G383" s="215" t="s">
        <v>322</v>
      </c>
      <c r="H383" s="215">
        <v>0.16</v>
      </c>
      <c r="I383" s="215">
        <v>0.09</v>
      </c>
      <c r="J383" s="216">
        <v>7.0000000000000007E-2</v>
      </c>
      <c r="K383" s="219"/>
      <c r="L383" s="206"/>
      <c r="R383" s="110">
        <f t="shared" si="36"/>
        <v>1984</v>
      </c>
      <c r="S383" s="122">
        <f t="shared" si="42"/>
        <v>0.16</v>
      </c>
      <c r="T383" s="111">
        <f>VLOOKUP(R383,'B4_VINTAGE-TAX'!$A$2:$C$100,3,FALSE)</f>
        <v>0</v>
      </c>
      <c r="U383" s="76">
        <v>1</v>
      </c>
      <c r="V383" s="126">
        <f t="shared" si="38"/>
        <v>0</v>
      </c>
      <c r="W383" s="118">
        <f t="shared" si="37"/>
        <v>35</v>
      </c>
      <c r="X383" s="76">
        <v>1</v>
      </c>
      <c r="Y383" s="111">
        <f ca="1">IF(W383&gt;15,100%,OFFSET('B5_FED-CA Tax Depr Rates'!$D$23,0,'B1-NBV NTV Detail'!W383-1))</f>
        <v>1</v>
      </c>
      <c r="Z383" s="126">
        <f t="shared" ca="1" si="39"/>
        <v>0.16</v>
      </c>
      <c r="AA383" s="126">
        <f t="shared" ca="1" si="40"/>
        <v>0.16</v>
      </c>
      <c r="AB383" s="111">
        <f ca="1">IF($W383&gt;22,100%,OFFSET('B5_FED-CA Tax Depr Rates'!$D$30,0,'B1-NBV NTV Detail'!$W383-1))</f>
        <v>1</v>
      </c>
      <c r="AC383" s="126">
        <f t="shared" ca="1" si="41"/>
        <v>0.16</v>
      </c>
    </row>
    <row r="384" spans="1:29">
      <c r="A384" s="20" t="s">
        <v>93</v>
      </c>
      <c r="B384" s="24" t="s">
        <v>94</v>
      </c>
      <c r="C384" s="24" t="s">
        <v>103</v>
      </c>
      <c r="D384" s="24" t="s">
        <v>99</v>
      </c>
      <c r="E384" s="24" t="s">
        <v>96</v>
      </c>
      <c r="F384" s="213">
        <v>1985</v>
      </c>
      <c r="G384" s="215" t="s">
        <v>322</v>
      </c>
      <c r="H384" s="215">
        <v>0.35</v>
      </c>
      <c r="I384" s="215">
        <v>0.19</v>
      </c>
      <c r="J384" s="216">
        <v>0.16</v>
      </c>
      <c r="K384" s="219"/>
      <c r="L384" s="206"/>
      <c r="R384" s="110">
        <f t="shared" si="36"/>
        <v>1985</v>
      </c>
      <c r="S384" s="122">
        <f t="shared" si="42"/>
        <v>0.35</v>
      </c>
      <c r="T384" s="111">
        <f>VLOOKUP(R384,'B4_VINTAGE-TAX'!$A$2:$C$100,3,FALSE)</f>
        <v>0</v>
      </c>
      <c r="U384" s="76">
        <v>1</v>
      </c>
      <c r="V384" s="126">
        <f t="shared" si="38"/>
        <v>0</v>
      </c>
      <c r="W384" s="118">
        <f t="shared" si="37"/>
        <v>34</v>
      </c>
      <c r="X384" s="76">
        <v>1</v>
      </c>
      <c r="Y384" s="111">
        <f ca="1">IF(W384&gt;15,100%,OFFSET('B5_FED-CA Tax Depr Rates'!$D$23,0,'B1-NBV NTV Detail'!W384-1))</f>
        <v>1</v>
      </c>
      <c r="Z384" s="126">
        <f t="shared" ca="1" si="39"/>
        <v>0.35</v>
      </c>
      <c r="AA384" s="126">
        <f t="shared" ca="1" si="40"/>
        <v>0.35</v>
      </c>
      <c r="AB384" s="111">
        <f ca="1">IF($W384&gt;22,100%,OFFSET('B5_FED-CA Tax Depr Rates'!$D$30,0,'B1-NBV NTV Detail'!$W384-1))</f>
        <v>1</v>
      </c>
      <c r="AC384" s="126">
        <f t="shared" ca="1" si="41"/>
        <v>0.35</v>
      </c>
    </row>
    <row r="385" spans="1:29">
      <c r="A385" s="20" t="s">
        <v>93</v>
      </c>
      <c r="B385" s="24" t="s">
        <v>94</v>
      </c>
      <c r="C385" s="24" t="s">
        <v>103</v>
      </c>
      <c r="D385" s="24" t="s">
        <v>99</v>
      </c>
      <c r="E385" s="24" t="s">
        <v>96</v>
      </c>
      <c r="F385" s="213">
        <v>1986</v>
      </c>
      <c r="G385" s="215" t="s">
        <v>322</v>
      </c>
      <c r="H385" s="215">
        <v>0.62</v>
      </c>
      <c r="I385" s="215">
        <v>0.34</v>
      </c>
      <c r="J385" s="216">
        <v>0.28000000000000003</v>
      </c>
      <c r="K385" s="219"/>
      <c r="L385" s="206"/>
      <c r="R385" s="110">
        <f t="shared" si="36"/>
        <v>1986</v>
      </c>
      <c r="S385" s="122">
        <f t="shared" si="42"/>
        <v>0.62</v>
      </c>
      <c r="T385" s="111">
        <f>VLOOKUP(R385,'B4_VINTAGE-TAX'!$A$2:$C$100,3,FALSE)</f>
        <v>0</v>
      </c>
      <c r="U385" s="76">
        <v>1</v>
      </c>
      <c r="V385" s="126">
        <f t="shared" si="38"/>
        <v>0</v>
      </c>
      <c r="W385" s="118">
        <f t="shared" si="37"/>
        <v>33</v>
      </c>
      <c r="X385" s="76">
        <v>1</v>
      </c>
      <c r="Y385" s="111">
        <f ca="1">IF(W385&gt;15,100%,OFFSET('B5_FED-CA Tax Depr Rates'!$D$23,0,'B1-NBV NTV Detail'!W385-1))</f>
        <v>1</v>
      </c>
      <c r="Z385" s="126">
        <f t="shared" ca="1" si="39"/>
        <v>0.62</v>
      </c>
      <c r="AA385" s="126">
        <f t="shared" ca="1" si="40"/>
        <v>0.62</v>
      </c>
      <c r="AB385" s="111">
        <f ca="1">IF($W385&gt;22,100%,OFFSET('B5_FED-CA Tax Depr Rates'!$D$30,0,'B1-NBV NTV Detail'!$W385-1))</f>
        <v>1</v>
      </c>
      <c r="AC385" s="126">
        <f t="shared" ca="1" si="41"/>
        <v>0.62</v>
      </c>
    </row>
    <row r="386" spans="1:29">
      <c r="A386" s="20" t="s">
        <v>93</v>
      </c>
      <c r="B386" s="24" t="s">
        <v>94</v>
      </c>
      <c r="C386" s="24" t="s">
        <v>103</v>
      </c>
      <c r="D386" s="24" t="s">
        <v>99</v>
      </c>
      <c r="E386" s="24" t="s">
        <v>96</v>
      </c>
      <c r="F386" s="213">
        <v>1987</v>
      </c>
      <c r="G386" s="215" t="s">
        <v>322</v>
      </c>
      <c r="H386" s="215">
        <v>0.36</v>
      </c>
      <c r="I386" s="215">
        <v>0.19</v>
      </c>
      <c r="J386" s="216">
        <v>0.17</v>
      </c>
      <c r="K386" s="219"/>
      <c r="L386" s="206"/>
      <c r="R386" s="110">
        <f t="shared" si="36"/>
        <v>1987</v>
      </c>
      <c r="S386" s="122">
        <f t="shared" si="42"/>
        <v>0.36</v>
      </c>
      <c r="T386" s="111">
        <f>VLOOKUP(R386,'B4_VINTAGE-TAX'!$A$2:$C$100,3,FALSE)</f>
        <v>0</v>
      </c>
      <c r="U386" s="76">
        <v>1</v>
      </c>
      <c r="V386" s="126">
        <f t="shared" si="38"/>
        <v>0</v>
      </c>
      <c r="W386" s="118">
        <f t="shared" si="37"/>
        <v>32</v>
      </c>
      <c r="X386" s="76">
        <v>1</v>
      </c>
      <c r="Y386" s="111">
        <f ca="1">IF(W386&gt;15,100%,OFFSET('B5_FED-CA Tax Depr Rates'!$D$23,0,'B1-NBV NTV Detail'!W386-1))</f>
        <v>1</v>
      </c>
      <c r="Z386" s="126">
        <f t="shared" ca="1" si="39"/>
        <v>0.36</v>
      </c>
      <c r="AA386" s="126">
        <f t="shared" ca="1" si="40"/>
        <v>0.36</v>
      </c>
      <c r="AB386" s="111">
        <f ca="1">IF($W386&gt;22,100%,OFFSET('B5_FED-CA Tax Depr Rates'!$D$30,0,'B1-NBV NTV Detail'!$W386-1))</f>
        <v>1</v>
      </c>
      <c r="AC386" s="126">
        <f t="shared" ca="1" si="41"/>
        <v>0.36</v>
      </c>
    </row>
    <row r="387" spans="1:29">
      <c r="A387" s="20" t="s">
        <v>93</v>
      </c>
      <c r="B387" s="24" t="s">
        <v>94</v>
      </c>
      <c r="C387" s="24" t="s">
        <v>103</v>
      </c>
      <c r="D387" s="24" t="s">
        <v>99</v>
      </c>
      <c r="E387" s="24" t="s">
        <v>96</v>
      </c>
      <c r="F387" s="213">
        <v>1988</v>
      </c>
      <c r="G387" s="215" t="s">
        <v>322</v>
      </c>
      <c r="H387" s="215">
        <v>1.58</v>
      </c>
      <c r="I387" s="215">
        <v>0.81</v>
      </c>
      <c r="J387" s="216">
        <v>0.77</v>
      </c>
      <c r="K387" s="219"/>
      <c r="L387" s="206"/>
      <c r="R387" s="110">
        <f t="shared" si="36"/>
        <v>1988</v>
      </c>
      <c r="S387" s="122">
        <f t="shared" si="42"/>
        <v>1.58</v>
      </c>
      <c r="T387" s="111">
        <f>VLOOKUP(R387,'B4_VINTAGE-TAX'!$A$2:$C$100,3,FALSE)</f>
        <v>0</v>
      </c>
      <c r="U387" s="76">
        <v>1</v>
      </c>
      <c r="V387" s="126">
        <f t="shared" si="38"/>
        <v>0</v>
      </c>
      <c r="W387" s="118">
        <f t="shared" si="37"/>
        <v>31</v>
      </c>
      <c r="X387" s="76">
        <v>1</v>
      </c>
      <c r="Y387" s="111">
        <f ca="1">IF(W387&gt;15,100%,OFFSET('B5_FED-CA Tax Depr Rates'!$D$23,0,'B1-NBV NTV Detail'!W387-1))</f>
        <v>1</v>
      </c>
      <c r="Z387" s="126">
        <f t="shared" ca="1" si="39"/>
        <v>1.58</v>
      </c>
      <c r="AA387" s="126">
        <f t="shared" ca="1" si="40"/>
        <v>1.58</v>
      </c>
      <c r="AB387" s="111">
        <f ca="1">IF($W387&gt;22,100%,OFFSET('B5_FED-CA Tax Depr Rates'!$D$30,0,'B1-NBV NTV Detail'!$W387-1))</f>
        <v>1</v>
      </c>
      <c r="AC387" s="126">
        <f t="shared" ca="1" si="41"/>
        <v>1.58</v>
      </c>
    </row>
    <row r="388" spans="1:29">
      <c r="A388" s="20" t="s">
        <v>93</v>
      </c>
      <c r="B388" s="24" t="s">
        <v>94</v>
      </c>
      <c r="C388" s="24" t="s">
        <v>103</v>
      </c>
      <c r="D388" s="24" t="s">
        <v>99</v>
      </c>
      <c r="E388" s="24" t="s">
        <v>96</v>
      </c>
      <c r="F388" s="213">
        <v>1989</v>
      </c>
      <c r="G388" s="215">
        <v>2</v>
      </c>
      <c r="H388" s="215">
        <v>4.08</v>
      </c>
      <c r="I388" s="215">
        <v>2.0299999999999998</v>
      </c>
      <c r="J388" s="216">
        <v>2.0499999999999998</v>
      </c>
      <c r="K388" s="219"/>
      <c r="L388" s="206"/>
      <c r="R388" s="110">
        <f t="shared" si="36"/>
        <v>1989</v>
      </c>
      <c r="S388" s="122">
        <f t="shared" si="42"/>
        <v>4.08</v>
      </c>
      <c r="T388" s="111">
        <f>VLOOKUP(R388,'B4_VINTAGE-TAX'!$A$2:$C$100,3,FALSE)</f>
        <v>0</v>
      </c>
      <c r="U388" s="76">
        <v>1</v>
      </c>
      <c r="V388" s="126">
        <f t="shared" si="38"/>
        <v>0</v>
      </c>
      <c r="W388" s="118">
        <f t="shared" si="37"/>
        <v>30</v>
      </c>
      <c r="X388" s="76">
        <v>1</v>
      </c>
      <c r="Y388" s="111">
        <f ca="1">IF(W388&gt;15,100%,OFFSET('B5_FED-CA Tax Depr Rates'!$D$23,0,'B1-NBV NTV Detail'!W388-1))</f>
        <v>1</v>
      </c>
      <c r="Z388" s="126">
        <f t="shared" ca="1" si="39"/>
        <v>4.08</v>
      </c>
      <c r="AA388" s="126">
        <f t="shared" ca="1" si="40"/>
        <v>4.08</v>
      </c>
      <c r="AB388" s="111">
        <f ca="1">IF($W388&gt;22,100%,OFFSET('B5_FED-CA Tax Depr Rates'!$D$30,0,'B1-NBV NTV Detail'!$W388-1))</f>
        <v>1</v>
      </c>
      <c r="AC388" s="126">
        <f t="shared" ca="1" si="41"/>
        <v>4.08</v>
      </c>
    </row>
    <row r="389" spans="1:29">
      <c r="A389" s="20" t="s">
        <v>93</v>
      </c>
      <c r="B389" s="24" t="s">
        <v>94</v>
      </c>
      <c r="C389" s="24" t="s">
        <v>103</v>
      </c>
      <c r="D389" s="24" t="s">
        <v>99</v>
      </c>
      <c r="E389" s="24" t="s">
        <v>96</v>
      </c>
      <c r="F389" s="213">
        <v>1990</v>
      </c>
      <c r="G389" s="215" t="s">
        <v>322</v>
      </c>
      <c r="H389" s="215">
        <v>1.34</v>
      </c>
      <c r="I389" s="215">
        <v>0.65</v>
      </c>
      <c r="J389" s="216">
        <v>0.69</v>
      </c>
      <c r="K389" s="219"/>
      <c r="L389" s="206"/>
      <c r="R389" s="110">
        <f t="shared" si="36"/>
        <v>1990</v>
      </c>
      <c r="S389" s="122">
        <f t="shared" si="42"/>
        <v>1.34</v>
      </c>
      <c r="T389" s="111">
        <f>VLOOKUP(R389,'B4_VINTAGE-TAX'!$A$2:$C$100,3,FALSE)</f>
        <v>0</v>
      </c>
      <c r="U389" s="76">
        <v>1</v>
      </c>
      <c r="V389" s="126">
        <f t="shared" si="38"/>
        <v>0</v>
      </c>
      <c r="W389" s="118">
        <f t="shared" si="37"/>
        <v>29</v>
      </c>
      <c r="X389" s="76">
        <v>1</v>
      </c>
      <c r="Y389" s="111">
        <f ca="1">IF(W389&gt;15,100%,OFFSET('B5_FED-CA Tax Depr Rates'!$D$23,0,'B1-NBV NTV Detail'!W389-1))</f>
        <v>1</v>
      </c>
      <c r="Z389" s="126">
        <f t="shared" ca="1" si="39"/>
        <v>1.34</v>
      </c>
      <c r="AA389" s="126">
        <f t="shared" ca="1" si="40"/>
        <v>1.34</v>
      </c>
      <c r="AB389" s="111">
        <f ca="1">IF($W389&gt;22,100%,OFFSET('B5_FED-CA Tax Depr Rates'!$D$30,0,'B1-NBV NTV Detail'!$W389-1))</f>
        <v>1</v>
      </c>
      <c r="AC389" s="126">
        <f t="shared" ca="1" si="41"/>
        <v>1.34</v>
      </c>
    </row>
    <row r="390" spans="1:29">
      <c r="A390" s="20" t="s">
        <v>93</v>
      </c>
      <c r="B390" s="24" t="s">
        <v>94</v>
      </c>
      <c r="C390" s="24" t="s">
        <v>103</v>
      </c>
      <c r="D390" s="24" t="s">
        <v>99</v>
      </c>
      <c r="E390" s="24" t="s">
        <v>96</v>
      </c>
      <c r="F390" s="213">
        <v>1991</v>
      </c>
      <c r="G390" s="215" t="s">
        <v>322</v>
      </c>
      <c r="H390" s="215">
        <v>0.74</v>
      </c>
      <c r="I390" s="215">
        <v>0.35</v>
      </c>
      <c r="J390" s="216">
        <v>0.39</v>
      </c>
      <c r="K390" s="219"/>
      <c r="L390" s="206"/>
      <c r="R390" s="110">
        <f t="shared" si="36"/>
        <v>1991</v>
      </c>
      <c r="S390" s="122">
        <f t="shared" si="42"/>
        <v>0.74</v>
      </c>
      <c r="T390" s="111">
        <f>VLOOKUP(R390,'B4_VINTAGE-TAX'!$A$2:$C$100,3,FALSE)</f>
        <v>0</v>
      </c>
      <c r="U390" s="76">
        <v>1</v>
      </c>
      <c r="V390" s="126">
        <f t="shared" si="38"/>
        <v>0</v>
      </c>
      <c r="W390" s="118">
        <f t="shared" si="37"/>
        <v>28</v>
      </c>
      <c r="X390" s="76">
        <v>1</v>
      </c>
      <c r="Y390" s="111">
        <f ca="1">IF(W390&gt;15,100%,OFFSET('B5_FED-CA Tax Depr Rates'!$D$23,0,'B1-NBV NTV Detail'!W390-1))</f>
        <v>1</v>
      </c>
      <c r="Z390" s="126">
        <f t="shared" ca="1" si="39"/>
        <v>0.74</v>
      </c>
      <c r="AA390" s="126">
        <f t="shared" ca="1" si="40"/>
        <v>0.74</v>
      </c>
      <c r="AB390" s="111">
        <f ca="1">IF($W390&gt;22,100%,OFFSET('B5_FED-CA Tax Depr Rates'!$D$30,0,'B1-NBV NTV Detail'!$W390-1))</f>
        <v>1</v>
      </c>
      <c r="AC390" s="126">
        <f t="shared" ca="1" si="41"/>
        <v>0.74</v>
      </c>
    </row>
    <row r="391" spans="1:29">
      <c r="A391" s="20" t="s">
        <v>93</v>
      </c>
      <c r="B391" s="24" t="s">
        <v>94</v>
      </c>
      <c r="C391" s="24" t="s">
        <v>103</v>
      </c>
      <c r="D391" s="24" t="s">
        <v>99</v>
      </c>
      <c r="E391" s="24" t="s">
        <v>96</v>
      </c>
      <c r="F391" s="213">
        <v>1992</v>
      </c>
      <c r="G391" s="215" t="s">
        <v>322</v>
      </c>
      <c r="H391" s="215">
        <v>0.82</v>
      </c>
      <c r="I391" s="215">
        <v>0.37</v>
      </c>
      <c r="J391" s="216">
        <v>0.45</v>
      </c>
      <c r="K391" s="219"/>
      <c r="L391" s="206"/>
      <c r="R391" s="110">
        <f t="shared" si="36"/>
        <v>1992</v>
      </c>
      <c r="S391" s="122">
        <f t="shared" si="42"/>
        <v>0.82</v>
      </c>
      <c r="T391" s="111">
        <f>VLOOKUP(R391,'B4_VINTAGE-TAX'!$A$2:$C$100,3,FALSE)</f>
        <v>0</v>
      </c>
      <c r="U391" s="76">
        <v>1</v>
      </c>
      <c r="V391" s="126">
        <f t="shared" si="38"/>
        <v>0</v>
      </c>
      <c r="W391" s="118">
        <f t="shared" si="37"/>
        <v>27</v>
      </c>
      <c r="X391" s="76">
        <v>1</v>
      </c>
      <c r="Y391" s="111">
        <f ca="1">IF(W391&gt;15,100%,OFFSET('B5_FED-CA Tax Depr Rates'!$D$23,0,'B1-NBV NTV Detail'!W391-1))</f>
        <v>1</v>
      </c>
      <c r="Z391" s="126">
        <f t="shared" ca="1" si="39"/>
        <v>0.82</v>
      </c>
      <c r="AA391" s="126">
        <f t="shared" ca="1" si="40"/>
        <v>0.82</v>
      </c>
      <c r="AB391" s="111">
        <f ca="1">IF($W391&gt;22,100%,OFFSET('B5_FED-CA Tax Depr Rates'!$D$30,0,'B1-NBV NTV Detail'!$W391-1))</f>
        <v>1</v>
      </c>
      <c r="AC391" s="126">
        <f t="shared" ca="1" si="41"/>
        <v>0.82</v>
      </c>
    </row>
    <row r="392" spans="1:29">
      <c r="A392" s="20" t="s">
        <v>93</v>
      </c>
      <c r="B392" s="24" t="s">
        <v>94</v>
      </c>
      <c r="C392" s="24" t="s">
        <v>103</v>
      </c>
      <c r="D392" s="24" t="s">
        <v>99</v>
      </c>
      <c r="E392" s="24" t="s">
        <v>96</v>
      </c>
      <c r="F392" s="213">
        <v>1993</v>
      </c>
      <c r="G392" s="215" t="s">
        <v>322</v>
      </c>
      <c r="H392" s="215">
        <v>0.94</v>
      </c>
      <c r="I392" s="215">
        <v>0.41</v>
      </c>
      <c r="J392" s="216">
        <v>0.53</v>
      </c>
      <c r="K392" s="219"/>
      <c r="L392" s="206"/>
      <c r="R392" s="110">
        <f t="shared" si="36"/>
        <v>1993</v>
      </c>
      <c r="S392" s="122">
        <f t="shared" si="42"/>
        <v>0.94</v>
      </c>
      <c r="T392" s="111">
        <f>VLOOKUP(R392,'B4_VINTAGE-TAX'!$A$2:$C$100,3,FALSE)</f>
        <v>0</v>
      </c>
      <c r="U392" s="76">
        <v>1</v>
      </c>
      <c r="V392" s="126">
        <f t="shared" si="38"/>
        <v>0</v>
      </c>
      <c r="W392" s="118">
        <f t="shared" si="37"/>
        <v>26</v>
      </c>
      <c r="X392" s="76">
        <v>1</v>
      </c>
      <c r="Y392" s="111">
        <f ca="1">IF(W392&gt;15,100%,OFFSET('B5_FED-CA Tax Depr Rates'!$D$23,0,'B1-NBV NTV Detail'!W392-1))</f>
        <v>1</v>
      </c>
      <c r="Z392" s="126">
        <f t="shared" ca="1" si="39"/>
        <v>0.94</v>
      </c>
      <c r="AA392" s="126">
        <f t="shared" ca="1" si="40"/>
        <v>0.94</v>
      </c>
      <c r="AB392" s="111">
        <f ca="1">IF($W392&gt;22,100%,OFFSET('B5_FED-CA Tax Depr Rates'!$D$30,0,'B1-NBV NTV Detail'!$W392-1))</f>
        <v>1</v>
      </c>
      <c r="AC392" s="126">
        <f t="shared" ca="1" si="41"/>
        <v>0.94</v>
      </c>
    </row>
    <row r="393" spans="1:29">
      <c r="A393" s="20" t="s">
        <v>93</v>
      </c>
      <c r="B393" s="24" t="s">
        <v>94</v>
      </c>
      <c r="C393" s="24" t="s">
        <v>103</v>
      </c>
      <c r="D393" s="24" t="s">
        <v>99</v>
      </c>
      <c r="E393" s="24" t="s">
        <v>96</v>
      </c>
      <c r="F393" s="213">
        <v>1994</v>
      </c>
      <c r="G393" s="215" t="s">
        <v>322</v>
      </c>
      <c r="H393" s="215">
        <v>0.1</v>
      </c>
      <c r="I393" s="215">
        <v>0.04</v>
      </c>
      <c r="J393" s="216">
        <v>0.06</v>
      </c>
      <c r="K393" s="219"/>
      <c r="L393" s="206"/>
      <c r="R393" s="110">
        <f t="shared" si="36"/>
        <v>1994</v>
      </c>
      <c r="S393" s="122">
        <f t="shared" si="42"/>
        <v>0.1</v>
      </c>
      <c r="T393" s="111">
        <f>VLOOKUP(R393,'B4_VINTAGE-TAX'!$A$2:$C$100,3,FALSE)</f>
        <v>0</v>
      </c>
      <c r="U393" s="76">
        <v>1</v>
      </c>
      <c r="V393" s="126">
        <f t="shared" si="38"/>
        <v>0</v>
      </c>
      <c r="W393" s="118">
        <f t="shared" si="37"/>
        <v>25</v>
      </c>
      <c r="X393" s="76">
        <v>1</v>
      </c>
      <c r="Y393" s="111">
        <f ca="1">IF(W393&gt;15,100%,OFFSET('B5_FED-CA Tax Depr Rates'!$D$23,0,'B1-NBV NTV Detail'!W393-1))</f>
        <v>1</v>
      </c>
      <c r="Z393" s="126">
        <f t="shared" ca="1" si="39"/>
        <v>0.1</v>
      </c>
      <c r="AA393" s="126">
        <f t="shared" ca="1" si="40"/>
        <v>0.1</v>
      </c>
      <c r="AB393" s="111">
        <f ca="1">IF($W393&gt;22,100%,OFFSET('B5_FED-CA Tax Depr Rates'!$D$30,0,'B1-NBV NTV Detail'!$W393-1))</f>
        <v>1</v>
      </c>
      <c r="AC393" s="126">
        <f t="shared" ca="1" si="41"/>
        <v>0.1</v>
      </c>
    </row>
    <row r="394" spans="1:29">
      <c r="A394" s="20" t="s">
        <v>93</v>
      </c>
      <c r="B394" s="24" t="s">
        <v>94</v>
      </c>
      <c r="C394" s="24" t="s">
        <v>103</v>
      </c>
      <c r="D394" s="24" t="s">
        <v>99</v>
      </c>
      <c r="E394" s="24" t="s">
        <v>96</v>
      </c>
      <c r="F394" s="213">
        <v>1996</v>
      </c>
      <c r="G394" s="215" t="s">
        <v>322</v>
      </c>
      <c r="H394" s="215">
        <v>0.61</v>
      </c>
      <c r="I394" s="215">
        <v>0.24</v>
      </c>
      <c r="J394" s="216">
        <v>0.37</v>
      </c>
      <c r="K394" s="219"/>
      <c r="L394" s="206"/>
      <c r="R394" s="110">
        <f t="shared" si="36"/>
        <v>1996</v>
      </c>
      <c r="S394" s="122">
        <f t="shared" si="42"/>
        <v>0.61</v>
      </c>
      <c r="T394" s="111">
        <f>VLOOKUP(R394,'B4_VINTAGE-TAX'!$A$2:$C$100,3,FALSE)</f>
        <v>0</v>
      </c>
      <c r="U394" s="76">
        <v>1</v>
      </c>
      <c r="V394" s="126">
        <f t="shared" si="38"/>
        <v>0</v>
      </c>
      <c r="W394" s="118">
        <f t="shared" si="37"/>
        <v>23</v>
      </c>
      <c r="X394" s="76">
        <v>1</v>
      </c>
      <c r="Y394" s="111">
        <f ca="1">IF(W394&gt;15,100%,OFFSET('B5_FED-CA Tax Depr Rates'!$D$23,0,'B1-NBV NTV Detail'!W394-1))</f>
        <v>1</v>
      </c>
      <c r="Z394" s="126">
        <f t="shared" ca="1" si="39"/>
        <v>0.61</v>
      </c>
      <c r="AA394" s="126">
        <f t="shared" ca="1" si="40"/>
        <v>0.61</v>
      </c>
      <c r="AB394" s="111">
        <f ca="1">IF($W394&gt;22,100%,OFFSET('B5_FED-CA Tax Depr Rates'!$D$30,0,'B1-NBV NTV Detail'!$W394-1))</f>
        <v>1</v>
      </c>
      <c r="AC394" s="126">
        <f t="shared" ca="1" si="41"/>
        <v>0.61</v>
      </c>
    </row>
    <row r="395" spans="1:29">
      <c r="A395" s="20" t="s">
        <v>93</v>
      </c>
      <c r="B395" s="24" t="s">
        <v>94</v>
      </c>
      <c r="C395" s="24" t="s">
        <v>103</v>
      </c>
      <c r="D395" s="24" t="s">
        <v>99</v>
      </c>
      <c r="E395" s="24" t="s">
        <v>96</v>
      </c>
      <c r="F395" s="213">
        <v>2001</v>
      </c>
      <c r="G395" s="215" t="s">
        <v>322</v>
      </c>
      <c r="H395" s="215">
        <v>0</v>
      </c>
      <c r="I395" s="215" t="s">
        <v>322</v>
      </c>
      <c r="J395" s="216" t="s">
        <v>322</v>
      </c>
      <c r="K395" s="219"/>
      <c r="L395" s="206"/>
      <c r="R395" s="110">
        <f t="shared" si="36"/>
        <v>2001</v>
      </c>
      <c r="S395" s="122">
        <f t="shared" si="42"/>
        <v>0</v>
      </c>
      <c r="T395" s="111">
        <f>VLOOKUP(R395,'B4_VINTAGE-TAX'!$A$2:$C$100,3,FALSE)</f>
        <v>7.4999999999999997E-2</v>
      </c>
      <c r="U395" s="76">
        <v>1</v>
      </c>
      <c r="V395" s="126">
        <f t="shared" si="38"/>
        <v>0</v>
      </c>
      <c r="W395" s="118">
        <f t="shared" si="37"/>
        <v>18</v>
      </c>
      <c r="X395" s="76">
        <v>1</v>
      </c>
      <c r="Y395" s="111">
        <f ca="1">IF(W395&gt;15,100%,OFFSET('B5_FED-CA Tax Depr Rates'!$D$23,0,'B1-NBV NTV Detail'!W395-1))</f>
        <v>1</v>
      </c>
      <c r="Z395" s="126">
        <f t="shared" ca="1" si="39"/>
        <v>0</v>
      </c>
      <c r="AA395" s="126">
        <f t="shared" ca="1" si="40"/>
        <v>0</v>
      </c>
      <c r="AB395" s="111">
        <f ca="1">IF($W395&gt;22,100%,OFFSET('B5_FED-CA Tax Depr Rates'!$D$30,0,'B1-NBV NTV Detail'!$W395-1))</f>
        <v>0.95081908920987279</v>
      </c>
      <c r="AC395" s="126">
        <f t="shared" ca="1" si="41"/>
        <v>0</v>
      </c>
    </row>
    <row r="396" spans="1:29">
      <c r="A396" s="20" t="s">
        <v>93</v>
      </c>
      <c r="B396" s="24" t="s">
        <v>94</v>
      </c>
      <c r="C396" s="24" t="s">
        <v>103</v>
      </c>
      <c r="D396" s="24" t="s">
        <v>99</v>
      </c>
      <c r="E396" s="24" t="s">
        <v>96</v>
      </c>
      <c r="F396" s="213">
        <v>2003</v>
      </c>
      <c r="G396" s="215" t="s">
        <v>322</v>
      </c>
      <c r="H396" s="215">
        <v>0</v>
      </c>
      <c r="I396" s="215" t="s">
        <v>322</v>
      </c>
      <c r="J396" s="216" t="s">
        <v>322</v>
      </c>
      <c r="K396" s="219"/>
      <c r="L396" s="206"/>
      <c r="R396" s="110">
        <f t="shared" ref="R396:R459" si="43">(F396)*1</f>
        <v>2003</v>
      </c>
      <c r="S396" s="122">
        <f t="shared" si="42"/>
        <v>0</v>
      </c>
      <c r="T396" s="111">
        <f>VLOOKUP(R396,'B4_VINTAGE-TAX'!$A$2:$C$100,3,FALSE)</f>
        <v>0.3</v>
      </c>
      <c r="U396" s="76">
        <v>1</v>
      </c>
      <c r="V396" s="126">
        <f t="shared" si="38"/>
        <v>0</v>
      </c>
      <c r="W396" s="118">
        <f t="shared" ref="W396:W459" si="44">2018-R396+1</f>
        <v>16</v>
      </c>
      <c r="X396" s="76">
        <v>1</v>
      </c>
      <c r="Y396" s="111">
        <f ca="1">IF(W396&gt;15,100%,OFFSET('B5_FED-CA Tax Depr Rates'!$D$23,0,'B1-NBV NTV Detail'!W396-1))</f>
        <v>1</v>
      </c>
      <c r="Z396" s="126">
        <f t="shared" ca="1" si="39"/>
        <v>0</v>
      </c>
      <c r="AA396" s="126">
        <f t="shared" ca="1" si="40"/>
        <v>0</v>
      </c>
      <c r="AB396" s="111">
        <f ca="1">IF($W396&gt;22,100%,OFFSET('B5_FED-CA Tax Depr Rates'!$D$30,0,'B1-NBV NTV Detail'!$W396-1))</f>
        <v>0.90360004853597253</v>
      </c>
      <c r="AC396" s="126">
        <f t="shared" ca="1" si="41"/>
        <v>0</v>
      </c>
    </row>
    <row r="397" spans="1:29">
      <c r="A397" s="20" t="s">
        <v>93</v>
      </c>
      <c r="B397" s="24" t="s">
        <v>94</v>
      </c>
      <c r="C397" s="24" t="s">
        <v>103</v>
      </c>
      <c r="D397" s="24" t="s">
        <v>99</v>
      </c>
      <c r="E397" s="24" t="s">
        <v>96</v>
      </c>
      <c r="F397" s="213">
        <v>2006</v>
      </c>
      <c r="G397" s="215" t="s">
        <v>322</v>
      </c>
      <c r="H397" s="215">
        <v>0.6</v>
      </c>
      <c r="I397" s="215">
        <v>0.14000000000000001</v>
      </c>
      <c r="J397" s="216">
        <v>0.46</v>
      </c>
      <c r="K397" s="219"/>
      <c r="L397" s="206"/>
      <c r="R397" s="110">
        <f t="shared" si="43"/>
        <v>2006</v>
      </c>
      <c r="S397" s="122">
        <f t="shared" si="42"/>
        <v>0.6</v>
      </c>
      <c r="T397" s="111">
        <f>VLOOKUP(R397,'B4_VINTAGE-TAX'!$A$2:$C$100,3,FALSE)</f>
        <v>0</v>
      </c>
      <c r="U397" s="76">
        <v>1</v>
      </c>
      <c r="V397" s="126">
        <f t="shared" ref="V397:V460" si="45">S397*T397</f>
        <v>0</v>
      </c>
      <c r="W397" s="118">
        <f t="shared" si="44"/>
        <v>13</v>
      </c>
      <c r="X397" s="76">
        <v>1</v>
      </c>
      <c r="Y397" s="111">
        <f ca="1">IF(W397&gt;15,100%,OFFSET('B5_FED-CA Tax Depr Rates'!$D$23,0,'B1-NBV NTV Detail'!W397-1))</f>
        <v>0.85240000000000016</v>
      </c>
      <c r="Z397" s="126">
        <f t="shared" ref="Z397:Z460" ca="1" si="46">(S397-V397)*Y397</f>
        <v>0.51144000000000012</v>
      </c>
      <c r="AA397" s="126">
        <f t="shared" ref="AA397:AA460" ca="1" si="47">V397+Z397</f>
        <v>0.51144000000000012</v>
      </c>
      <c r="AB397" s="111">
        <f ca="1">IF($W397&gt;22,100%,OFFSET('B5_FED-CA Tax Depr Rates'!$D$30,0,'B1-NBV NTV Detail'!$W397-1))</f>
        <v>0.80325314005651005</v>
      </c>
      <c r="AC397" s="126">
        <f t="shared" ref="AC397:AC460" ca="1" si="48">AB397*S397</f>
        <v>0.48195188403390599</v>
      </c>
    </row>
    <row r="398" spans="1:29">
      <c r="A398" s="20" t="s">
        <v>93</v>
      </c>
      <c r="B398" s="24" t="s">
        <v>94</v>
      </c>
      <c r="C398" s="24" t="s">
        <v>103</v>
      </c>
      <c r="D398" s="24" t="s">
        <v>99</v>
      </c>
      <c r="E398" s="24" t="s">
        <v>96</v>
      </c>
      <c r="F398" s="213">
        <v>2007</v>
      </c>
      <c r="G398" s="215" t="s">
        <v>322</v>
      </c>
      <c r="H398" s="215">
        <v>0.55000000000000004</v>
      </c>
      <c r="I398" s="215">
        <v>0.12</v>
      </c>
      <c r="J398" s="216">
        <v>0.43</v>
      </c>
      <c r="K398" s="219"/>
      <c r="L398" s="206"/>
      <c r="R398" s="110">
        <f t="shared" si="43"/>
        <v>2007</v>
      </c>
      <c r="S398" s="122">
        <f t="shared" si="42"/>
        <v>0.55000000000000004</v>
      </c>
      <c r="T398" s="111">
        <f>VLOOKUP(R398,'B4_VINTAGE-TAX'!$A$2:$C$100,3,FALSE)</f>
        <v>0</v>
      </c>
      <c r="U398" s="76">
        <v>1</v>
      </c>
      <c r="V398" s="126">
        <f t="shared" si="45"/>
        <v>0</v>
      </c>
      <c r="W398" s="118">
        <f t="shared" si="44"/>
        <v>12</v>
      </c>
      <c r="X398" s="76">
        <v>1</v>
      </c>
      <c r="Y398" s="111">
        <f ca="1">IF(W398&gt;15,100%,OFFSET('B5_FED-CA Tax Depr Rates'!$D$23,0,'B1-NBV NTV Detail'!W398-1))</f>
        <v>0.79330000000000012</v>
      </c>
      <c r="Z398" s="126">
        <f t="shared" ca="1" si="46"/>
        <v>0.43631500000000012</v>
      </c>
      <c r="AA398" s="126">
        <f t="shared" ca="1" si="47"/>
        <v>0.43631500000000012</v>
      </c>
      <c r="AB398" s="111">
        <f ca="1">IF($W398&gt;22,100%,OFFSET('B5_FED-CA Tax Depr Rates'!$D$30,0,'B1-NBV NTV Detail'!$W398-1))</f>
        <v>0.76192296715453778</v>
      </c>
      <c r="AC398" s="126">
        <f t="shared" ca="1" si="48"/>
        <v>0.41905763193499579</v>
      </c>
    </row>
    <row r="399" spans="1:29">
      <c r="A399" s="20" t="s">
        <v>93</v>
      </c>
      <c r="B399" s="24" t="s">
        <v>94</v>
      </c>
      <c r="C399" s="24" t="s">
        <v>103</v>
      </c>
      <c r="D399" s="24" t="s">
        <v>99</v>
      </c>
      <c r="E399" s="24" t="s">
        <v>96</v>
      </c>
      <c r="F399" s="213">
        <v>2008</v>
      </c>
      <c r="G399" s="215" t="s">
        <v>322</v>
      </c>
      <c r="H399" s="215">
        <v>0.11</v>
      </c>
      <c r="I399" s="215">
        <v>0.02</v>
      </c>
      <c r="J399" s="216">
        <v>0.09</v>
      </c>
      <c r="K399" s="219"/>
      <c r="L399" s="206"/>
      <c r="R399" s="110">
        <f t="shared" si="43"/>
        <v>2008</v>
      </c>
      <c r="S399" s="122">
        <f t="shared" si="42"/>
        <v>0.11</v>
      </c>
      <c r="T399" s="111">
        <f>VLOOKUP(R399,'B4_VINTAGE-TAX'!$A$2:$C$100,3,FALSE)</f>
        <v>0.5</v>
      </c>
      <c r="U399" s="76">
        <v>1</v>
      </c>
      <c r="V399" s="126">
        <f t="shared" si="45"/>
        <v>5.5E-2</v>
      </c>
      <c r="W399" s="118">
        <f t="shared" si="44"/>
        <v>11</v>
      </c>
      <c r="X399" s="76">
        <v>1</v>
      </c>
      <c r="Y399" s="111">
        <f ca="1">IF(W399&gt;15,100%,OFFSET('B5_FED-CA Tax Depr Rates'!$D$23,0,'B1-NBV NTV Detail'!W399-1))</f>
        <v>0.73430000000000006</v>
      </c>
      <c r="Z399" s="126">
        <f t="shared" ca="1" si="46"/>
        <v>4.0386500000000006E-2</v>
      </c>
      <c r="AA399" s="126">
        <f t="shared" ca="1" si="47"/>
        <v>9.5386500000000013E-2</v>
      </c>
      <c r="AB399" s="111">
        <f ca="1">IF($W399&gt;22,100%,OFFSET('B5_FED-CA Tax Depr Rates'!$D$30,0,'B1-NBV NTV Detail'!$W399-1))</f>
        <v>0.71667614798826351</v>
      </c>
      <c r="AC399" s="126">
        <f t="shared" ca="1" si="48"/>
        <v>7.8834376278708984E-2</v>
      </c>
    </row>
    <row r="400" spans="1:29">
      <c r="A400" s="20" t="s">
        <v>93</v>
      </c>
      <c r="B400" s="24" t="s">
        <v>94</v>
      </c>
      <c r="C400" s="24" t="s">
        <v>103</v>
      </c>
      <c r="D400" s="24" t="s">
        <v>99</v>
      </c>
      <c r="E400" s="24" t="s">
        <v>96</v>
      </c>
      <c r="F400" s="213">
        <v>2009</v>
      </c>
      <c r="G400" s="215">
        <v>4</v>
      </c>
      <c r="H400" s="215">
        <v>8.56</v>
      </c>
      <c r="I400" s="215">
        <v>1.51</v>
      </c>
      <c r="J400" s="216">
        <v>7.05</v>
      </c>
      <c r="K400" s="219"/>
      <c r="L400" s="206"/>
      <c r="R400" s="110">
        <f t="shared" si="43"/>
        <v>2009</v>
      </c>
      <c r="S400" s="122">
        <f t="shared" si="42"/>
        <v>8.56</v>
      </c>
      <c r="T400" s="111">
        <f>VLOOKUP(R400,'B4_VINTAGE-TAX'!$A$2:$C$100,3,FALSE)</f>
        <v>0.5</v>
      </c>
      <c r="U400" s="76">
        <v>1</v>
      </c>
      <c r="V400" s="126">
        <f t="shared" si="45"/>
        <v>4.28</v>
      </c>
      <c r="W400" s="118">
        <f t="shared" si="44"/>
        <v>10</v>
      </c>
      <c r="X400" s="76">
        <v>1</v>
      </c>
      <c r="Y400" s="111">
        <f ca="1">IF(W400&gt;15,100%,OFFSET('B5_FED-CA Tax Depr Rates'!$D$23,0,'B1-NBV NTV Detail'!W400-1))</f>
        <v>0.67520000000000002</v>
      </c>
      <c r="Z400" s="126">
        <f t="shared" ca="1" si="46"/>
        <v>2.8898560000000004</v>
      </c>
      <c r="AA400" s="126">
        <f t="shared" ca="1" si="47"/>
        <v>7.1698560000000011</v>
      </c>
      <c r="AB400" s="111">
        <f ca="1">IF($W400&gt;22,100%,OFFSET('B5_FED-CA Tax Depr Rates'!$D$30,0,'B1-NBV NTV Detail'!$W400-1))</f>
        <v>0.66749929349637782</v>
      </c>
      <c r="AC400" s="126">
        <f t="shared" ca="1" si="48"/>
        <v>5.7137939523289942</v>
      </c>
    </row>
    <row r="401" spans="1:29">
      <c r="A401" s="20" t="s">
        <v>93</v>
      </c>
      <c r="B401" s="24" t="s">
        <v>94</v>
      </c>
      <c r="C401" s="24" t="s">
        <v>103</v>
      </c>
      <c r="D401" s="24" t="s">
        <v>99</v>
      </c>
      <c r="E401" s="24" t="s">
        <v>96</v>
      </c>
      <c r="F401" s="213">
        <v>2010</v>
      </c>
      <c r="G401" s="215" t="s">
        <v>322</v>
      </c>
      <c r="H401" s="215">
        <v>0.13</v>
      </c>
      <c r="I401" s="215">
        <v>0.02</v>
      </c>
      <c r="J401" s="216">
        <v>0.11</v>
      </c>
      <c r="K401" s="219"/>
      <c r="L401" s="206"/>
      <c r="R401" s="110">
        <f t="shared" si="43"/>
        <v>2010</v>
      </c>
      <c r="S401" s="122">
        <f t="shared" si="42"/>
        <v>0.13</v>
      </c>
      <c r="T401" s="111">
        <f>VLOOKUP(R401,'B4_VINTAGE-TAX'!$A$2:$C$100,3,FALSE)</f>
        <v>0.5</v>
      </c>
      <c r="U401" s="76">
        <v>1</v>
      </c>
      <c r="V401" s="126">
        <f t="shared" si="45"/>
        <v>6.5000000000000002E-2</v>
      </c>
      <c r="W401" s="118">
        <f t="shared" si="44"/>
        <v>9</v>
      </c>
      <c r="X401" s="76">
        <v>1</v>
      </c>
      <c r="Y401" s="111">
        <f ca="1">IF(W401&gt;15,100%,OFFSET('B5_FED-CA Tax Depr Rates'!$D$23,0,'B1-NBV NTV Detail'!W401-1))</f>
        <v>0.61620000000000008</v>
      </c>
      <c r="Z401" s="126">
        <f t="shared" ca="1" si="46"/>
        <v>4.0053000000000005E-2</v>
      </c>
      <c r="AA401" s="126">
        <f t="shared" ca="1" si="47"/>
        <v>0.10505300000000001</v>
      </c>
      <c r="AB401" s="111">
        <f ca="1">IF($W401&gt;22,100%,OFFSET('B5_FED-CA Tax Depr Rates'!$D$30,0,'B1-NBV NTV Detail'!$W401-1))</f>
        <v>0.61435779807049151</v>
      </c>
      <c r="AC401" s="126">
        <f t="shared" ca="1" si="48"/>
        <v>7.9866513749163898E-2</v>
      </c>
    </row>
    <row r="402" spans="1:29">
      <c r="A402" s="20" t="s">
        <v>93</v>
      </c>
      <c r="B402" s="24" t="s">
        <v>94</v>
      </c>
      <c r="C402" s="24" t="s">
        <v>103</v>
      </c>
      <c r="D402" s="24" t="s">
        <v>100</v>
      </c>
      <c r="E402" s="24" t="s">
        <v>96</v>
      </c>
      <c r="F402" s="213">
        <v>1959</v>
      </c>
      <c r="G402" s="215" t="s">
        <v>322</v>
      </c>
      <c r="H402" s="215">
        <v>0</v>
      </c>
      <c r="I402" s="215" t="s">
        <v>322</v>
      </c>
      <c r="J402" s="216" t="s">
        <v>322</v>
      </c>
      <c r="K402" s="219"/>
      <c r="L402" s="206"/>
      <c r="R402" s="110">
        <f t="shared" si="43"/>
        <v>1959</v>
      </c>
      <c r="S402" s="122">
        <f t="shared" si="42"/>
        <v>0</v>
      </c>
      <c r="T402" s="111">
        <f>VLOOKUP(R402,'B4_VINTAGE-TAX'!$A$2:$C$100,3,FALSE)</f>
        <v>0</v>
      </c>
      <c r="U402" s="76">
        <v>1</v>
      </c>
      <c r="V402" s="126">
        <f t="shared" si="45"/>
        <v>0</v>
      </c>
      <c r="W402" s="118">
        <f t="shared" si="44"/>
        <v>60</v>
      </c>
      <c r="X402" s="76">
        <v>1</v>
      </c>
      <c r="Y402" s="111">
        <f ca="1">IF(W402&gt;15,100%,OFFSET('B5_FED-CA Tax Depr Rates'!$D$23,0,'B1-NBV NTV Detail'!W402-1))</f>
        <v>1</v>
      </c>
      <c r="Z402" s="126">
        <f t="shared" ca="1" si="46"/>
        <v>0</v>
      </c>
      <c r="AA402" s="126">
        <f t="shared" ca="1" si="47"/>
        <v>0</v>
      </c>
      <c r="AB402" s="111">
        <f ca="1">IF($W402&gt;22,100%,OFFSET('B5_FED-CA Tax Depr Rates'!$D$30,0,'B1-NBV NTV Detail'!$W402-1))</f>
        <v>1</v>
      </c>
      <c r="AC402" s="126">
        <f t="shared" ca="1" si="48"/>
        <v>0</v>
      </c>
    </row>
    <row r="403" spans="1:29">
      <c r="A403" s="20" t="s">
        <v>93</v>
      </c>
      <c r="B403" s="24" t="s">
        <v>94</v>
      </c>
      <c r="C403" s="24" t="s">
        <v>103</v>
      </c>
      <c r="D403" s="24" t="s">
        <v>100</v>
      </c>
      <c r="E403" s="24" t="s">
        <v>96</v>
      </c>
      <c r="F403" s="213">
        <v>1979</v>
      </c>
      <c r="G403" s="215" t="s">
        <v>322</v>
      </c>
      <c r="H403" s="215">
        <v>0.31</v>
      </c>
      <c r="I403" s="215">
        <v>0.2</v>
      </c>
      <c r="J403" s="216">
        <v>0.11</v>
      </c>
      <c r="K403" s="219"/>
      <c r="L403" s="206"/>
      <c r="R403" s="110">
        <f t="shared" si="43"/>
        <v>1979</v>
      </c>
      <c r="S403" s="122">
        <f t="shared" si="42"/>
        <v>0.31</v>
      </c>
      <c r="T403" s="111">
        <f>VLOOKUP(R403,'B4_VINTAGE-TAX'!$A$2:$C$100,3,FALSE)</f>
        <v>0</v>
      </c>
      <c r="U403" s="76">
        <v>1</v>
      </c>
      <c r="V403" s="126">
        <f t="shared" si="45"/>
        <v>0</v>
      </c>
      <c r="W403" s="118">
        <f t="shared" si="44"/>
        <v>40</v>
      </c>
      <c r="X403" s="76">
        <v>1</v>
      </c>
      <c r="Y403" s="111">
        <f ca="1">IF(W403&gt;15,100%,OFFSET('B5_FED-CA Tax Depr Rates'!$D$23,0,'B1-NBV NTV Detail'!W403-1))</f>
        <v>1</v>
      </c>
      <c r="Z403" s="126">
        <f t="shared" ca="1" si="46"/>
        <v>0.31</v>
      </c>
      <c r="AA403" s="126">
        <f t="shared" ca="1" si="47"/>
        <v>0.31</v>
      </c>
      <c r="AB403" s="111">
        <f ca="1">IF($W403&gt;22,100%,OFFSET('B5_FED-CA Tax Depr Rates'!$D$30,0,'B1-NBV NTV Detail'!$W403-1))</f>
        <v>1</v>
      </c>
      <c r="AC403" s="126">
        <f t="shared" ca="1" si="48"/>
        <v>0.31</v>
      </c>
    </row>
    <row r="404" spans="1:29">
      <c r="A404" s="20" t="s">
        <v>93</v>
      </c>
      <c r="B404" s="24" t="s">
        <v>94</v>
      </c>
      <c r="C404" s="24" t="s">
        <v>103</v>
      </c>
      <c r="D404" s="24" t="s">
        <v>100</v>
      </c>
      <c r="E404" s="24" t="s">
        <v>96</v>
      </c>
      <c r="F404" s="213">
        <v>1996</v>
      </c>
      <c r="G404" s="215" t="s">
        <v>322</v>
      </c>
      <c r="H404" s="215">
        <v>0.69</v>
      </c>
      <c r="I404" s="215">
        <v>0.27</v>
      </c>
      <c r="J404" s="216">
        <v>0.42</v>
      </c>
      <c r="K404" s="219"/>
      <c r="L404" s="206"/>
      <c r="R404" s="110">
        <f t="shared" si="43"/>
        <v>1996</v>
      </c>
      <c r="S404" s="122">
        <f t="shared" ref="S404:S467" si="49">H404</f>
        <v>0.69</v>
      </c>
      <c r="T404" s="111">
        <f>VLOOKUP(R404,'B4_VINTAGE-TAX'!$A$2:$C$100,3,FALSE)</f>
        <v>0</v>
      </c>
      <c r="U404" s="76">
        <v>1</v>
      </c>
      <c r="V404" s="126">
        <f t="shared" si="45"/>
        <v>0</v>
      </c>
      <c r="W404" s="118">
        <f t="shared" si="44"/>
        <v>23</v>
      </c>
      <c r="X404" s="76">
        <v>1</v>
      </c>
      <c r="Y404" s="111">
        <f ca="1">IF(W404&gt;15,100%,OFFSET('B5_FED-CA Tax Depr Rates'!$D$23,0,'B1-NBV NTV Detail'!W404-1))</f>
        <v>1</v>
      </c>
      <c r="Z404" s="126">
        <f t="shared" ca="1" si="46"/>
        <v>0.69</v>
      </c>
      <c r="AA404" s="126">
        <f t="shared" ca="1" si="47"/>
        <v>0.69</v>
      </c>
      <c r="AB404" s="111">
        <f ca="1">IF($W404&gt;22,100%,OFFSET('B5_FED-CA Tax Depr Rates'!$D$30,0,'B1-NBV NTV Detail'!$W404-1))</f>
        <v>1</v>
      </c>
      <c r="AC404" s="126">
        <f t="shared" ca="1" si="48"/>
        <v>0.69</v>
      </c>
    </row>
    <row r="405" spans="1:29">
      <c r="A405" s="20" t="s">
        <v>93</v>
      </c>
      <c r="B405" s="24" t="s">
        <v>94</v>
      </c>
      <c r="C405" s="24" t="s">
        <v>103</v>
      </c>
      <c r="D405" s="24" t="s">
        <v>100</v>
      </c>
      <c r="E405" s="24" t="s">
        <v>96</v>
      </c>
      <c r="F405" s="213">
        <v>2010</v>
      </c>
      <c r="G405" s="215" t="s">
        <v>322</v>
      </c>
      <c r="H405" s="215">
        <v>0.01</v>
      </c>
      <c r="I405" s="215">
        <v>0</v>
      </c>
      <c r="J405" s="216">
        <v>0.01</v>
      </c>
      <c r="K405" s="219"/>
      <c r="L405" s="206"/>
      <c r="R405" s="110">
        <f t="shared" si="43"/>
        <v>2010</v>
      </c>
      <c r="S405" s="122">
        <f t="shared" si="49"/>
        <v>0.01</v>
      </c>
      <c r="T405" s="111">
        <f>VLOOKUP(R405,'B4_VINTAGE-TAX'!$A$2:$C$100,3,FALSE)</f>
        <v>0.5</v>
      </c>
      <c r="U405" s="76">
        <v>1</v>
      </c>
      <c r="V405" s="126">
        <f t="shared" si="45"/>
        <v>5.0000000000000001E-3</v>
      </c>
      <c r="W405" s="118">
        <f t="shared" si="44"/>
        <v>9</v>
      </c>
      <c r="X405" s="76">
        <v>1</v>
      </c>
      <c r="Y405" s="111">
        <f ca="1">IF(W405&gt;15,100%,OFFSET('B5_FED-CA Tax Depr Rates'!$D$23,0,'B1-NBV NTV Detail'!W405-1))</f>
        <v>0.61620000000000008</v>
      </c>
      <c r="Z405" s="126">
        <f t="shared" ca="1" si="46"/>
        <v>3.0810000000000004E-3</v>
      </c>
      <c r="AA405" s="126">
        <f t="shared" ca="1" si="47"/>
        <v>8.0810000000000014E-3</v>
      </c>
      <c r="AB405" s="111">
        <f ca="1">IF($W405&gt;22,100%,OFFSET('B5_FED-CA Tax Depr Rates'!$D$30,0,'B1-NBV NTV Detail'!$W405-1))</f>
        <v>0.61435779807049151</v>
      </c>
      <c r="AC405" s="126">
        <f t="shared" ca="1" si="48"/>
        <v>6.1435779807049156E-3</v>
      </c>
    </row>
    <row r="406" spans="1:29">
      <c r="A406" s="20" t="s">
        <v>93</v>
      </c>
      <c r="B406" s="24" t="s">
        <v>94</v>
      </c>
      <c r="C406" s="24" t="s">
        <v>103</v>
      </c>
      <c r="D406" s="24" t="s">
        <v>101</v>
      </c>
      <c r="E406" s="24" t="s">
        <v>96</v>
      </c>
      <c r="F406" s="213">
        <v>1978</v>
      </c>
      <c r="G406" s="215" t="s">
        <v>322</v>
      </c>
      <c r="H406" s="215">
        <v>0</v>
      </c>
      <c r="I406" s="215" t="s">
        <v>322</v>
      </c>
      <c r="J406" s="216" t="s">
        <v>322</v>
      </c>
      <c r="K406" s="219"/>
      <c r="L406" s="206"/>
      <c r="R406" s="110">
        <f t="shared" si="43"/>
        <v>1978</v>
      </c>
      <c r="S406" s="122">
        <f t="shared" si="49"/>
        <v>0</v>
      </c>
      <c r="T406" s="111">
        <f>VLOOKUP(R406,'B4_VINTAGE-TAX'!$A$2:$C$100,3,FALSE)</f>
        <v>0</v>
      </c>
      <c r="U406" s="76">
        <v>1</v>
      </c>
      <c r="V406" s="126">
        <f t="shared" si="45"/>
        <v>0</v>
      </c>
      <c r="W406" s="118">
        <f t="shared" si="44"/>
        <v>41</v>
      </c>
      <c r="X406" s="76">
        <v>1</v>
      </c>
      <c r="Y406" s="111">
        <f ca="1">IF(W406&gt;15,100%,OFFSET('B5_FED-CA Tax Depr Rates'!$D$23,0,'B1-NBV NTV Detail'!W406-1))</f>
        <v>1</v>
      </c>
      <c r="Z406" s="126">
        <f t="shared" ca="1" si="46"/>
        <v>0</v>
      </c>
      <c r="AA406" s="126">
        <f t="shared" ca="1" si="47"/>
        <v>0</v>
      </c>
      <c r="AB406" s="111">
        <f ca="1">IF($W406&gt;22,100%,OFFSET('B5_FED-CA Tax Depr Rates'!$D$30,0,'B1-NBV NTV Detail'!$W406-1))</f>
        <v>1</v>
      </c>
      <c r="AC406" s="126">
        <f t="shared" ca="1" si="48"/>
        <v>0</v>
      </c>
    </row>
    <row r="407" spans="1:29">
      <c r="A407" s="20" t="s">
        <v>93</v>
      </c>
      <c r="B407" s="24" t="s">
        <v>94</v>
      </c>
      <c r="C407" s="24" t="s">
        <v>103</v>
      </c>
      <c r="D407" s="24" t="s">
        <v>101</v>
      </c>
      <c r="E407" s="24" t="s">
        <v>96</v>
      </c>
      <c r="F407" s="213">
        <v>1996</v>
      </c>
      <c r="G407" s="215" t="s">
        <v>322</v>
      </c>
      <c r="H407" s="215">
        <v>0</v>
      </c>
      <c r="I407" s="215" t="s">
        <v>322</v>
      </c>
      <c r="J407" s="216" t="s">
        <v>322</v>
      </c>
      <c r="K407" s="219"/>
      <c r="L407" s="206"/>
      <c r="R407" s="110">
        <f t="shared" si="43"/>
        <v>1996</v>
      </c>
      <c r="S407" s="122">
        <f t="shared" si="49"/>
        <v>0</v>
      </c>
      <c r="T407" s="111">
        <f>VLOOKUP(R407,'B4_VINTAGE-TAX'!$A$2:$C$100,3,FALSE)</f>
        <v>0</v>
      </c>
      <c r="U407" s="76">
        <v>1</v>
      </c>
      <c r="V407" s="126">
        <f t="shared" si="45"/>
        <v>0</v>
      </c>
      <c r="W407" s="118">
        <f t="shared" si="44"/>
        <v>23</v>
      </c>
      <c r="X407" s="76">
        <v>1</v>
      </c>
      <c r="Y407" s="111">
        <f ca="1">IF(W407&gt;15,100%,OFFSET('B5_FED-CA Tax Depr Rates'!$D$23,0,'B1-NBV NTV Detail'!W407-1))</f>
        <v>1</v>
      </c>
      <c r="Z407" s="126">
        <f t="shared" ca="1" si="46"/>
        <v>0</v>
      </c>
      <c r="AA407" s="126">
        <f t="shared" ca="1" si="47"/>
        <v>0</v>
      </c>
      <c r="AB407" s="111">
        <f ca="1">IF($W407&gt;22,100%,OFFSET('B5_FED-CA Tax Depr Rates'!$D$30,0,'B1-NBV NTV Detail'!$W407-1))</f>
        <v>1</v>
      </c>
      <c r="AC407" s="126">
        <f t="shared" ca="1" si="48"/>
        <v>0</v>
      </c>
    </row>
    <row r="408" spans="1:29">
      <c r="A408" s="20" t="s">
        <v>93</v>
      </c>
      <c r="B408" s="24" t="s">
        <v>94</v>
      </c>
      <c r="C408" s="24" t="s">
        <v>103</v>
      </c>
      <c r="D408" s="24" t="s">
        <v>101</v>
      </c>
      <c r="E408" s="24" t="s">
        <v>96</v>
      </c>
      <c r="F408" s="213">
        <v>2010</v>
      </c>
      <c r="G408" s="215" t="s">
        <v>322</v>
      </c>
      <c r="H408" s="215">
        <v>0</v>
      </c>
      <c r="I408" s="215" t="s">
        <v>322</v>
      </c>
      <c r="J408" s="216" t="s">
        <v>322</v>
      </c>
      <c r="K408" s="219"/>
      <c r="L408" s="206"/>
      <c r="R408" s="110">
        <f t="shared" si="43"/>
        <v>2010</v>
      </c>
      <c r="S408" s="122">
        <f t="shared" si="49"/>
        <v>0</v>
      </c>
      <c r="T408" s="111">
        <f>VLOOKUP(R408,'B4_VINTAGE-TAX'!$A$2:$C$100,3,FALSE)</f>
        <v>0.5</v>
      </c>
      <c r="U408" s="76">
        <v>1</v>
      </c>
      <c r="V408" s="126">
        <f t="shared" si="45"/>
        <v>0</v>
      </c>
      <c r="W408" s="118">
        <f t="shared" si="44"/>
        <v>9</v>
      </c>
      <c r="X408" s="76">
        <v>1</v>
      </c>
      <c r="Y408" s="111">
        <f ca="1">IF(W408&gt;15,100%,OFFSET('B5_FED-CA Tax Depr Rates'!$D$23,0,'B1-NBV NTV Detail'!W408-1))</f>
        <v>0.61620000000000008</v>
      </c>
      <c r="Z408" s="126">
        <f t="shared" ca="1" si="46"/>
        <v>0</v>
      </c>
      <c r="AA408" s="126">
        <f t="shared" ca="1" si="47"/>
        <v>0</v>
      </c>
      <c r="AB408" s="111">
        <f ca="1">IF($W408&gt;22,100%,OFFSET('B5_FED-CA Tax Depr Rates'!$D$30,0,'B1-NBV NTV Detail'!$W408-1))</f>
        <v>0.61435779807049151</v>
      </c>
      <c r="AC408" s="126">
        <f t="shared" ca="1" si="48"/>
        <v>0</v>
      </c>
    </row>
    <row r="409" spans="1:29">
      <c r="A409" s="20" t="s">
        <v>93</v>
      </c>
      <c r="B409" s="24" t="s">
        <v>94</v>
      </c>
      <c r="C409" s="24" t="s">
        <v>104</v>
      </c>
      <c r="D409" s="24" t="s">
        <v>98</v>
      </c>
      <c r="E409" s="24" t="s">
        <v>96</v>
      </c>
      <c r="F409" s="213">
        <v>1958</v>
      </c>
      <c r="G409" s="215">
        <v>97</v>
      </c>
      <c r="H409" s="215">
        <v>1909.14</v>
      </c>
      <c r="I409" s="215">
        <v>1719.29</v>
      </c>
      <c r="J409" s="216">
        <v>189.85</v>
      </c>
      <c r="K409" s="219"/>
      <c r="L409" s="206"/>
      <c r="R409" s="110">
        <f t="shared" si="43"/>
        <v>1958</v>
      </c>
      <c r="S409" s="122">
        <f t="shared" si="49"/>
        <v>1909.14</v>
      </c>
      <c r="T409" s="111">
        <f>VLOOKUP(R409,'B4_VINTAGE-TAX'!$A$2:$C$100,3,FALSE)</f>
        <v>0</v>
      </c>
      <c r="U409" s="76">
        <v>1</v>
      </c>
      <c r="V409" s="126">
        <f t="shared" si="45"/>
        <v>0</v>
      </c>
      <c r="W409" s="118">
        <f t="shared" si="44"/>
        <v>61</v>
      </c>
      <c r="X409" s="76">
        <v>1</v>
      </c>
      <c r="Y409" s="111">
        <f ca="1">IF(W409&gt;15,100%,OFFSET('B5_FED-CA Tax Depr Rates'!$D$23,0,'B1-NBV NTV Detail'!W409-1))</f>
        <v>1</v>
      </c>
      <c r="Z409" s="126">
        <f t="shared" ca="1" si="46"/>
        <v>1909.14</v>
      </c>
      <c r="AA409" s="126">
        <f t="shared" ca="1" si="47"/>
        <v>1909.14</v>
      </c>
      <c r="AB409" s="111">
        <f ca="1">IF($W409&gt;22,100%,OFFSET('B5_FED-CA Tax Depr Rates'!$D$30,0,'B1-NBV NTV Detail'!$W409-1))</f>
        <v>1</v>
      </c>
      <c r="AC409" s="126">
        <f t="shared" ca="1" si="48"/>
        <v>1909.14</v>
      </c>
    </row>
    <row r="410" spans="1:29">
      <c r="A410" s="20" t="s">
        <v>93</v>
      </c>
      <c r="B410" s="24" t="s">
        <v>94</v>
      </c>
      <c r="C410" s="24" t="s">
        <v>104</v>
      </c>
      <c r="D410" s="24" t="s">
        <v>98</v>
      </c>
      <c r="E410" s="24" t="s">
        <v>96</v>
      </c>
      <c r="F410" s="213">
        <v>1960</v>
      </c>
      <c r="G410" s="215">
        <v>218</v>
      </c>
      <c r="H410" s="215">
        <v>4264.4399999999996</v>
      </c>
      <c r="I410" s="215">
        <v>3745.35</v>
      </c>
      <c r="J410" s="216">
        <v>519.09</v>
      </c>
      <c r="K410" s="219"/>
      <c r="L410" s="206"/>
      <c r="R410" s="110">
        <f t="shared" si="43"/>
        <v>1960</v>
      </c>
      <c r="S410" s="122">
        <f t="shared" si="49"/>
        <v>4264.4399999999996</v>
      </c>
      <c r="T410" s="111">
        <f>VLOOKUP(R410,'B4_VINTAGE-TAX'!$A$2:$C$100,3,FALSE)</f>
        <v>0</v>
      </c>
      <c r="U410" s="76">
        <v>1</v>
      </c>
      <c r="V410" s="126">
        <f t="shared" si="45"/>
        <v>0</v>
      </c>
      <c r="W410" s="118">
        <f t="shared" si="44"/>
        <v>59</v>
      </c>
      <c r="X410" s="76">
        <v>1</v>
      </c>
      <c r="Y410" s="111">
        <f ca="1">IF(W410&gt;15,100%,OFFSET('B5_FED-CA Tax Depr Rates'!$D$23,0,'B1-NBV NTV Detail'!W410-1))</f>
        <v>1</v>
      </c>
      <c r="Z410" s="126">
        <f t="shared" ca="1" si="46"/>
        <v>4264.4399999999996</v>
      </c>
      <c r="AA410" s="126">
        <f t="shared" ca="1" si="47"/>
        <v>4264.4399999999996</v>
      </c>
      <c r="AB410" s="111">
        <f ca="1">IF($W410&gt;22,100%,OFFSET('B5_FED-CA Tax Depr Rates'!$D$30,0,'B1-NBV NTV Detail'!$W410-1))</f>
        <v>1</v>
      </c>
      <c r="AC410" s="126">
        <f t="shared" ca="1" si="48"/>
        <v>4264.4399999999996</v>
      </c>
    </row>
    <row r="411" spans="1:29">
      <c r="A411" s="20" t="s">
        <v>93</v>
      </c>
      <c r="B411" s="24" t="s">
        <v>94</v>
      </c>
      <c r="C411" s="24" t="s">
        <v>104</v>
      </c>
      <c r="D411" s="24" t="s">
        <v>98</v>
      </c>
      <c r="E411" s="24" t="s">
        <v>96</v>
      </c>
      <c r="F411" s="213">
        <v>1962</v>
      </c>
      <c r="G411" s="215">
        <v>10537</v>
      </c>
      <c r="H411" s="215">
        <v>168395.02</v>
      </c>
      <c r="I411" s="215">
        <v>144043.35999999999</v>
      </c>
      <c r="J411" s="216">
        <v>24351.66</v>
      </c>
      <c r="K411" s="219"/>
      <c r="L411" s="206"/>
      <c r="R411" s="110">
        <f t="shared" si="43"/>
        <v>1962</v>
      </c>
      <c r="S411" s="122">
        <f t="shared" si="49"/>
        <v>168395.02</v>
      </c>
      <c r="T411" s="111">
        <f>VLOOKUP(R411,'B4_VINTAGE-TAX'!$A$2:$C$100,3,FALSE)</f>
        <v>0</v>
      </c>
      <c r="U411" s="76">
        <v>1</v>
      </c>
      <c r="V411" s="126">
        <f t="shared" si="45"/>
        <v>0</v>
      </c>
      <c r="W411" s="118">
        <f t="shared" si="44"/>
        <v>57</v>
      </c>
      <c r="X411" s="76">
        <v>1</v>
      </c>
      <c r="Y411" s="111">
        <f ca="1">IF(W411&gt;15,100%,OFFSET('B5_FED-CA Tax Depr Rates'!$D$23,0,'B1-NBV NTV Detail'!W411-1))</f>
        <v>1</v>
      </c>
      <c r="Z411" s="126">
        <f t="shared" ca="1" si="46"/>
        <v>168395.02</v>
      </c>
      <c r="AA411" s="126">
        <f t="shared" ca="1" si="47"/>
        <v>168395.02</v>
      </c>
      <c r="AB411" s="111">
        <f ca="1">IF($W411&gt;22,100%,OFFSET('B5_FED-CA Tax Depr Rates'!$D$30,0,'B1-NBV NTV Detail'!$W411-1))</f>
        <v>1</v>
      </c>
      <c r="AC411" s="126">
        <f t="shared" ca="1" si="48"/>
        <v>168395.02</v>
      </c>
    </row>
    <row r="412" spans="1:29">
      <c r="A412" s="20" t="s">
        <v>93</v>
      </c>
      <c r="B412" s="24" t="s">
        <v>94</v>
      </c>
      <c r="C412" s="24" t="s">
        <v>104</v>
      </c>
      <c r="D412" s="24" t="s">
        <v>98</v>
      </c>
      <c r="E412" s="24" t="s">
        <v>96</v>
      </c>
      <c r="F412" s="213">
        <v>1967</v>
      </c>
      <c r="G412" s="215">
        <v>237</v>
      </c>
      <c r="H412" s="215">
        <v>4654.13</v>
      </c>
      <c r="I412" s="215">
        <v>3703.05</v>
      </c>
      <c r="J412" s="216">
        <v>951.08</v>
      </c>
      <c r="K412" s="219"/>
      <c r="L412" s="206"/>
      <c r="R412" s="110">
        <f t="shared" si="43"/>
        <v>1967</v>
      </c>
      <c r="S412" s="122">
        <f t="shared" si="49"/>
        <v>4654.13</v>
      </c>
      <c r="T412" s="111">
        <f>VLOOKUP(R412,'B4_VINTAGE-TAX'!$A$2:$C$100,3,FALSE)</f>
        <v>0</v>
      </c>
      <c r="U412" s="76">
        <v>1</v>
      </c>
      <c r="V412" s="126">
        <f t="shared" si="45"/>
        <v>0</v>
      </c>
      <c r="W412" s="118">
        <f t="shared" si="44"/>
        <v>52</v>
      </c>
      <c r="X412" s="76">
        <v>1</v>
      </c>
      <c r="Y412" s="111">
        <f ca="1">IF(W412&gt;15,100%,OFFSET('B5_FED-CA Tax Depr Rates'!$D$23,0,'B1-NBV NTV Detail'!W412-1))</f>
        <v>1</v>
      </c>
      <c r="Z412" s="126">
        <f t="shared" ca="1" si="46"/>
        <v>4654.13</v>
      </c>
      <c r="AA412" s="126">
        <f t="shared" ca="1" si="47"/>
        <v>4654.13</v>
      </c>
      <c r="AB412" s="111">
        <f ca="1">IF($W412&gt;22,100%,OFFSET('B5_FED-CA Tax Depr Rates'!$D$30,0,'B1-NBV NTV Detail'!$W412-1))</f>
        <v>1</v>
      </c>
      <c r="AC412" s="126">
        <f t="shared" ca="1" si="48"/>
        <v>4654.13</v>
      </c>
    </row>
    <row r="413" spans="1:29">
      <c r="A413" s="20" t="s">
        <v>93</v>
      </c>
      <c r="B413" s="24" t="s">
        <v>94</v>
      </c>
      <c r="C413" s="24" t="s">
        <v>104</v>
      </c>
      <c r="D413" s="24" t="s">
        <v>98</v>
      </c>
      <c r="E413" s="24" t="s">
        <v>96</v>
      </c>
      <c r="F413" s="213">
        <v>1968</v>
      </c>
      <c r="G413" s="215">
        <v>679</v>
      </c>
      <c r="H413" s="215">
        <v>13271.75</v>
      </c>
      <c r="I413" s="215">
        <v>10395.56</v>
      </c>
      <c r="J413" s="216">
        <v>2876.19</v>
      </c>
      <c r="K413" s="219"/>
      <c r="L413" s="206"/>
      <c r="R413" s="110">
        <f t="shared" si="43"/>
        <v>1968</v>
      </c>
      <c r="S413" s="122">
        <f t="shared" si="49"/>
        <v>13271.75</v>
      </c>
      <c r="T413" s="111">
        <f>VLOOKUP(R413,'B4_VINTAGE-TAX'!$A$2:$C$100,3,FALSE)</f>
        <v>0</v>
      </c>
      <c r="U413" s="76">
        <v>1</v>
      </c>
      <c r="V413" s="126">
        <f t="shared" si="45"/>
        <v>0</v>
      </c>
      <c r="W413" s="118">
        <f t="shared" si="44"/>
        <v>51</v>
      </c>
      <c r="X413" s="76">
        <v>1</v>
      </c>
      <c r="Y413" s="111">
        <f ca="1">IF(W413&gt;15,100%,OFFSET('B5_FED-CA Tax Depr Rates'!$D$23,0,'B1-NBV NTV Detail'!W413-1))</f>
        <v>1</v>
      </c>
      <c r="Z413" s="126">
        <f t="shared" ca="1" si="46"/>
        <v>13271.75</v>
      </c>
      <c r="AA413" s="126">
        <f t="shared" ca="1" si="47"/>
        <v>13271.75</v>
      </c>
      <c r="AB413" s="111">
        <f ca="1">IF($W413&gt;22,100%,OFFSET('B5_FED-CA Tax Depr Rates'!$D$30,0,'B1-NBV NTV Detail'!$W413-1))</f>
        <v>1</v>
      </c>
      <c r="AC413" s="126">
        <f t="shared" ca="1" si="48"/>
        <v>13271.75</v>
      </c>
    </row>
    <row r="414" spans="1:29">
      <c r="A414" s="20" t="s">
        <v>93</v>
      </c>
      <c r="B414" s="24" t="s">
        <v>94</v>
      </c>
      <c r="C414" s="24" t="s">
        <v>104</v>
      </c>
      <c r="D414" s="24" t="s">
        <v>98</v>
      </c>
      <c r="E414" s="24" t="s">
        <v>96</v>
      </c>
      <c r="F414" s="213">
        <v>1969</v>
      </c>
      <c r="G414" s="215">
        <v>331</v>
      </c>
      <c r="H414" s="215">
        <v>6468.57</v>
      </c>
      <c r="I414" s="215">
        <v>4985.97</v>
      </c>
      <c r="J414" s="216">
        <v>1482.6</v>
      </c>
      <c r="K414" s="219"/>
      <c r="L414" s="206"/>
      <c r="R414" s="110">
        <f t="shared" si="43"/>
        <v>1969</v>
      </c>
      <c r="S414" s="122">
        <f t="shared" si="49"/>
        <v>6468.57</v>
      </c>
      <c r="T414" s="111">
        <f>VLOOKUP(R414,'B4_VINTAGE-TAX'!$A$2:$C$100,3,FALSE)</f>
        <v>0</v>
      </c>
      <c r="U414" s="76">
        <v>1</v>
      </c>
      <c r="V414" s="126">
        <f t="shared" si="45"/>
        <v>0</v>
      </c>
      <c r="W414" s="118">
        <f t="shared" si="44"/>
        <v>50</v>
      </c>
      <c r="X414" s="76">
        <v>1</v>
      </c>
      <c r="Y414" s="111">
        <f ca="1">IF(W414&gt;15,100%,OFFSET('B5_FED-CA Tax Depr Rates'!$D$23,0,'B1-NBV NTV Detail'!W414-1))</f>
        <v>1</v>
      </c>
      <c r="Z414" s="126">
        <f t="shared" ca="1" si="46"/>
        <v>6468.57</v>
      </c>
      <c r="AA414" s="126">
        <f t="shared" ca="1" si="47"/>
        <v>6468.57</v>
      </c>
      <c r="AB414" s="111">
        <f ca="1">IF($W414&gt;22,100%,OFFSET('B5_FED-CA Tax Depr Rates'!$D$30,0,'B1-NBV NTV Detail'!$W414-1))</f>
        <v>1</v>
      </c>
      <c r="AC414" s="126">
        <f t="shared" ca="1" si="48"/>
        <v>6468.57</v>
      </c>
    </row>
    <row r="415" spans="1:29">
      <c r="A415" s="20" t="s">
        <v>93</v>
      </c>
      <c r="B415" s="24" t="s">
        <v>94</v>
      </c>
      <c r="C415" s="24" t="s">
        <v>104</v>
      </c>
      <c r="D415" s="24" t="s">
        <v>98</v>
      </c>
      <c r="E415" s="24" t="s">
        <v>96</v>
      </c>
      <c r="F415" s="213">
        <v>1970</v>
      </c>
      <c r="G415" s="215">
        <v>80</v>
      </c>
      <c r="H415" s="215">
        <v>1579.73</v>
      </c>
      <c r="I415" s="215">
        <v>1197.74</v>
      </c>
      <c r="J415" s="216">
        <v>381.99</v>
      </c>
      <c r="K415" s="219"/>
      <c r="L415" s="206"/>
      <c r="R415" s="110">
        <f t="shared" si="43"/>
        <v>1970</v>
      </c>
      <c r="S415" s="122">
        <f t="shared" si="49"/>
        <v>1579.73</v>
      </c>
      <c r="T415" s="111">
        <f>VLOOKUP(R415,'B4_VINTAGE-TAX'!$A$2:$C$100,3,FALSE)</f>
        <v>0</v>
      </c>
      <c r="U415" s="76">
        <v>1</v>
      </c>
      <c r="V415" s="126">
        <f t="shared" si="45"/>
        <v>0</v>
      </c>
      <c r="W415" s="118">
        <f t="shared" si="44"/>
        <v>49</v>
      </c>
      <c r="X415" s="76">
        <v>1</v>
      </c>
      <c r="Y415" s="111">
        <f ca="1">IF(W415&gt;15,100%,OFFSET('B5_FED-CA Tax Depr Rates'!$D$23,0,'B1-NBV NTV Detail'!W415-1))</f>
        <v>1</v>
      </c>
      <c r="Z415" s="126">
        <f t="shared" ca="1" si="46"/>
        <v>1579.73</v>
      </c>
      <c r="AA415" s="126">
        <f t="shared" ca="1" si="47"/>
        <v>1579.73</v>
      </c>
      <c r="AB415" s="111">
        <f ca="1">IF($W415&gt;22,100%,OFFSET('B5_FED-CA Tax Depr Rates'!$D$30,0,'B1-NBV NTV Detail'!$W415-1))</f>
        <v>1</v>
      </c>
      <c r="AC415" s="126">
        <f t="shared" ca="1" si="48"/>
        <v>1579.73</v>
      </c>
    </row>
    <row r="416" spans="1:29">
      <c r="A416" s="20" t="s">
        <v>93</v>
      </c>
      <c r="B416" s="24" t="s">
        <v>94</v>
      </c>
      <c r="C416" s="24" t="s">
        <v>104</v>
      </c>
      <c r="D416" s="24" t="s">
        <v>98</v>
      </c>
      <c r="E416" s="24" t="s">
        <v>96</v>
      </c>
      <c r="F416" s="213">
        <v>1971</v>
      </c>
      <c r="G416" s="215">
        <v>239</v>
      </c>
      <c r="H416" s="215">
        <v>4672.8900000000003</v>
      </c>
      <c r="I416" s="215">
        <v>3483.39</v>
      </c>
      <c r="J416" s="216">
        <v>1189.5</v>
      </c>
      <c r="K416" s="219"/>
      <c r="L416" s="206"/>
      <c r="R416" s="110">
        <f t="shared" si="43"/>
        <v>1971</v>
      </c>
      <c r="S416" s="122">
        <f t="shared" si="49"/>
        <v>4672.8900000000003</v>
      </c>
      <c r="T416" s="111">
        <f>VLOOKUP(R416,'B4_VINTAGE-TAX'!$A$2:$C$100,3,FALSE)</f>
        <v>0</v>
      </c>
      <c r="U416" s="76">
        <v>1</v>
      </c>
      <c r="V416" s="126">
        <f t="shared" si="45"/>
        <v>0</v>
      </c>
      <c r="W416" s="118">
        <f t="shared" si="44"/>
        <v>48</v>
      </c>
      <c r="X416" s="76">
        <v>1</v>
      </c>
      <c r="Y416" s="111">
        <f ca="1">IF(W416&gt;15,100%,OFFSET('B5_FED-CA Tax Depr Rates'!$D$23,0,'B1-NBV NTV Detail'!W416-1))</f>
        <v>1</v>
      </c>
      <c r="Z416" s="126">
        <f t="shared" ca="1" si="46"/>
        <v>4672.8900000000003</v>
      </c>
      <c r="AA416" s="126">
        <f t="shared" ca="1" si="47"/>
        <v>4672.8900000000003</v>
      </c>
      <c r="AB416" s="111">
        <f ca="1">IF($W416&gt;22,100%,OFFSET('B5_FED-CA Tax Depr Rates'!$D$30,0,'B1-NBV NTV Detail'!$W416-1))</f>
        <v>1</v>
      </c>
      <c r="AC416" s="126">
        <f t="shared" ca="1" si="48"/>
        <v>4672.8900000000003</v>
      </c>
    </row>
    <row r="417" spans="1:29">
      <c r="A417" s="20" t="s">
        <v>93</v>
      </c>
      <c r="B417" s="24" t="s">
        <v>94</v>
      </c>
      <c r="C417" s="24" t="s">
        <v>104</v>
      </c>
      <c r="D417" s="24" t="s">
        <v>98</v>
      </c>
      <c r="E417" s="24" t="s">
        <v>96</v>
      </c>
      <c r="F417" s="213">
        <v>1972</v>
      </c>
      <c r="G417" s="215">
        <v>428</v>
      </c>
      <c r="H417" s="215">
        <v>8352.4599999999991</v>
      </c>
      <c r="I417" s="215">
        <v>6119.01</v>
      </c>
      <c r="J417" s="216">
        <v>2233.4499999999998</v>
      </c>
      <c r="K417" s="219"/>
      <c r="L417" s="206"/>
      <c r="R417" s="110">
        <f t="shared" si="43"/>
        <v>1972</v>
      </c>
      <c r="S417" s="122">
        <f t="shared" si="49"/>
        <v>8352.4599999999991</v>
      </c>
      <c r="T417" s="111">
        <f>VLOOKUP(R417,'B4_VINTAGE-TAX'!$A$2:$C$100,3,FALSE)</f>
        <v>0</v>
      </c>
      <c r="U417" s="76">
        <v>1</v>
      </c>
      <c r="V417" s="126">
        <f t="shared" si="45"/>
        <v>0</v>
      </c>
      <c r="W417" s="118">
        <f t="shared" si="44"/>
        <v>47</v>
      </c>
      <c r="X417" s="76">
        <v>1</v>
      </c>
      <c r="Y417" s="111">
        <f ca="1">IF(W417&gt;15,100%,OFFSET('B5_FED-CA Tax Depr Rates'!$D$23,0,'B1-NBV NTV Detail'!W417-1))</f>
        <v>1</v>
      </c>
      <c r="Z417" s="126">
        <f t="shared" ca="1" si="46"/>
        <v>8352.4599999999991</v>
      </c>
      <c r="AA417" s="126">
        <f t="shared" ca="1" si="47"/>
        <v>8352.4599999999991</v>
      </c>
      <c r="AB417" s="111">
        <f ca="1">IF($W417&gt;22,100%,OFFSET('B5_FED-CA Tax Depr Rates'!$D$30,0,'B1-NBV NTV Detail'!$W417-1))</f>
        <v>1</v>
      </c>
      <c r="AC417" s="126">
        <f t="shared" ca="1" si="48"/>
        <v>8352.4599999999991</v>
      </c>
    </row>
    <row r="418" spans="1:29">
      <c r="A418" s="20" t="s">
        <v>93</v>
      </c>
      <c r="B418" s="24" t="s">
        <v>94</v>
      </c>
      <c r="C418" s="24" t="s">
        <v>104</v>
      </c>
      <c r="D418" s="24" t="s">
        <v>98</v>
      </c>
      <c r="E418" s="24" t="s">
        <v>96</v>
      </c>
      <c r="F418" s="213">
        <v>1973</v>
      </c>
      <c r="G418" s="215">
        <v>12</v>
      </c>
      <c r="H418" s="215">
        <v>245</v>
      </c>
      <c r="I418" s="215">
        <v>176.31</v>
      </c>
      <c r="J418" s="216">
        <v>68.69</v>
      </c>
      <c r="K418" s="219"/>
      <c r="L418" s="206"/>
      <c r="R418" s="110">
        <f t="shared" si="43"/>
        <v>1973</v>
      </c>
      <c r="S418" s="122">
        <f t="shared" si="49"/>
        <v>245</v>
      </c>
      <c r="T418" s="111">
        <f>VLOOKUP(R418,'B4_VINTAGE-TAX'!$A$2:$C$100,3,FALSE)</f>
        <v>0</v>
      </c>
      <c r="U418" s="76">
        <v>1</v>
      </c>
      <c r="V418" s="126">
        <f t="shared" si="45"/>
        <v>0</v>
      </c>
      <c r="W418" s="118">
        <f t="shared" si="44"/>
        <v>46</v>
      </c>
      <c r="X418" s="76">
        <v>1</v>
      </c>
      <c r="Y418" s="111">
        <f ca="1">IF(W418&gt;15,100%,OFFSET('B5_FED-CA Tax Depr Rates'!$D$23,0,'B1-NBV NTV Detail'!W418-1))</f>
        <v>1</v>
      </c>
      <c r="Z418" s="126">
        <f t="shared" ca="1" si="46"/>
        <v>245</v>
      </c>
      <c r="AA418" s="126">
        <f t="shared" ca="1" si="47"/>
        <v>245</v>
      </c>
      <c r="AB418" s="111">
        <f ca="1">IF($W418&gt;22,100%,OFFSET('B5_FED-CA Tax Depr Rates'!$D$30,0,'B1-NBV NTV Detail'!$W418-1))</f>
        <v>1</v>
      </c>
      <c r="AC418" s="126">
        <f t="shared" ca="1" si="48"/>
        <v>245</v>
      </c>
    </row>
    <row r="419" spans="1:29">
      <c r="A419" s="20" t="s">
        <v>93</v>
      </c>
      <c r="B419" s="24" t="s">
        <v>94</v>
      </c>
      <c r="C419" s="24" t="s">
        <v>104</v>
      </c>
      <c r="D419" s="24" t="s">
        <v>98</v>
      </c>
      <c r="E419" s="24" t="s">
        <v>96</v>
      </c>
      <c r="F419" s="213">
        <v>1974</v>
      </c>
      <c r="G419" s="215">
        <v>7</v>
      </c>
      <c r="H419" s="215">
        <v>151.69999999999999</v>
      </c>
      <c r="I419" s="215">
        <v>107.18</v>
      </c>
      <c r="J419" s="216">
        <v>44.52</v>
      </c>
      <c r="K419" s="219"/>
      <c r="L419" s="206"/>
      <c r="R419" s="110">
        <f t="shared" si="43"/>
        <v>1974</v>
      </c>
      <c r="S419" s="122">
        <f t="shared" si="49"/>
        <v>151.69999999999999</v>
      </c>
      <c r="T419" s="111">
        <f>VLOOKUP(R419,'B4_VINTAGE-TAX'!$A$2:$C$100,3,FALSE)</f>
        <v>0</v>
      </c>
      <c r="U419" s="76">
        <v>1</v>
      </c>
      <c r="V419" s="126">
        <f t="shared" si="45"/>
        <v>0</v>
      </c>
      <c r="W419" s="118">
        <f t="shared" si="44"/>
        <v>45</v>
      </c>
      <c r="X419" s="76">
        <v>1</v>
      </c>
      <c r="Y419" s="111">
        <f ca="1">IF(W419&gt;15,100%,OFFSET('B5_FED-CA Tax Depr Rates'!$D$23,0,'B1-NBV NTV Detail'!W419-1))</f>
        <v>1</v>
      </c>
      <c r="Z419" s="126">
        <f t="shared" ca="1" si="46"/>
        <v>151.69999999999999</v>
      </c>
      <c r="AA419" s="126">
        <f t="shared" ca="1" si="47"/>
        <v>151.69999999999999</v>
      </c>
      <c r="AB419" s="111">
        <f ca="1">IF($W419&gt;22,100%,OFFSET('B5_FED-CA Tax Depr Rates'!$D$30,0,'B1-NBV NTV Detail'!$W419-1))</f>
        <v>1</v>
      </c>
      <c r="AC419" s="126">
        <f t="shared" ca="1" si="48"/>
        <v>151.69999999999999</v>
      </c>
    </row>
    <row r="420" spans="1:29">
      <c r="A420" s="20" t="s">
        <v>93</v>
      </c>
      <c r="B420" s="24" t="s">
        <v>94</v>
      </c>
      <c r="C420" s="24" t="s">
        <v>104</v>
      </c>
      <c r="D420" s="24" t="s">
        <v>98</v>
      </c>
      <c r="E420" s="24" t="s">
        <v>96</v>
      </c>
      <c r="F420" s="213">
        <v>1977</v>
      </c>
      <c r="G420" s="215">
        <v>12</v>
      </c>
      <c r="H420" s="215">
        <v>237.81</v>
      </c>
      <c r="I420" s="215">
        <v>158.52000000000001</v>
      </c>
      <c r="J420" s="216">
        <v>79.290000000000006</v>
      </c>
      <c r="K420" s="219"/>
      <c r="L420" s="206"/>
      <c r="R420" s="110">
        <f t="shared" si="43"/>
        <v>1977</v>
      </c>
      <c r="S420" s="122">
        <f t="shared" si="49"/>
        <v>237.81</v>
      </c>
      <c r="T420" s="111">
        <f>VLOOKUP(R420,'B4_VINTAGE-TAX'!$A$2:$C$100,3,FALSE)</f>
        <v>0</v>
      </c>
      <c r="U420" s="76">
        <v>1</v>
      </c>
      <c r="V420" s="126">
        <f t="shared" si="45"/>
        <v>0</v>
      </c>
      <c r="W420" s="118">
        <f t="shared" si="44"/>
        <v>42</v>
      </c>
      <c r="X420" s="76">
        <v>1</v>
      </c>
      <c r="Y420" s="111">
        <f ca="1">IF(W420&gt;15,100%,OFFSET('B5_FED-CA Tax Depr Rates'!$D$23,0,'B1-NBV NTV Detail'!W420-1))</f>
        <v>1</v>
      </c>
      <c r="Z420" s="126">
        <f t="shared" ca="1" si="46"/>
        <v>237.81</v>
      </c>
      <c r="AA420" s="126">
        <f t="shared" ca="1" si="47"/>
        <v>237.81</v>
      </c>
      <c r="AB420" s="111">
        <f ca="1">IF($W420&gt;22,100%,OFFSET('B5_FED-CA Tax Depr Rates'!$D$30,0,'B1-NBV NTV Detail'!$W420-1))</f>
        <v>1</v>
      </c>
      <c r="AC420" s="126">
        <f t="shared" ca="1" si="48"/>
        <v>237.81</v>
      </c>
    </row>
    <row r="421" spans="1:29">
      <c r="A421" s="20" t="s">
        <v>93</v>
      </c>
      <c r="B421" s="24" t="s">
        <v>94</v>
      </c>
      <c r="C421" s="24" t="s">
        <v>104</v>
      </c>
      <c r="D421" s="24" t="s">
        <v>98</v>
      </c>
      <c r="E421" s="24" t="s">
        <v>96</v>
      </c>
      <c r="F421" s="213">
        <v>1978</v>
      </c>
      <c r="G421" s="215">
        <v>24</v>
      </c>
      <c r="H421" s="215">
        <v>479.83</v>
      </c>
      <c r="I421" s="215">
        <v>313.36</v>
      </c>
      <c r="J421" s="216">
        <v>166.47</v>
      </c>
      <c r="K421" s="219"/>
      <c r="L421" s="206"/>
      <c r="R421" s="110">
        <f t="shared" si="43"/>
        <v>1978</v>
      </c>
      <c r="S421" s="122">
        <f t="shared" si="49"/>
        <v>479.83</v>
      </c>
      <c r="T421" s="111">
        <f>VLOOKUP(R421,'B4_VINTAGE-TAX'!$A$2:$C$100,3,FALSE)</f>
        <v>0</v>
      </c>
      <c r="U421" s="76">
        <v>1</v>
      </c>
      <c r="V421" s="126">
        <f t="shared" si="45"/>
        <v>0</v>
      </c>
      <c r="W421" s="118">
        <f t="shared" si="44"/>
        <v>41</v>
      </c>
      <c r="X421" s="76">
        <v>1</v>
      </c>
      <c r="Y421" s="111">
        <f ca="1">IF(W421&gt;15,100%,OFFSET('B5_FED-CA Tax Depr Rates'!$D$23,0,'B1-NBV NTV Detail'!W421-1))</f>
        <v>1</v>
      </c>
      <c r="Z421" s="126">
        <f t="shared" ca="1" si="46"/>
        <v>479.83</v>
      </c>
      <c r="AA421" s="126">
        <f t="shared" ca="1" si="47"/>
        <v>479.83</v>
      </c>
      <c r="AB421" s="111">
        <f ca="1">IF($W421&gt;22,100%,OFFSET('B5_FED-CA Tax Depr Rates'!$D$30,0,'B1-NBV NTV Detail'!$W421-1))</f>
        <v>1</v>
      </c>
      <c r="AC421" s="126">
        <f t="shared" ca="1" si="48"/>
        <v>479.83</v>
      </c>
    </row>
    <row r="422" spans="1:29">
      <c r="A422" s="20" t="s">
        <v>93</v>
      </c>
      <c r="B422" s="24" t="s">
        <v>94</v>
      </c>
      <c r="C422" s="24" t="s">
        <v>104</v>
      </c>
      <c r="D422" s="24" t="s">
        <v>98</v>
      </c>
      <c r="E422" s="24" t="s">
        <v>96</v>
      </c>
      <c r="F422" s="213">
        <v>1979</v>
      </c>
      <c r="G422" s="215">
        <v>26</v>
      </c>
      <c r="H422" s="215">
        <v>510.87</v>
      </c>
      <c r="I422" s="215">
        <v>326.66000000000003</v>
      </c>
      <c r="J422" s="216">
        <v>184.21</v>
      </c>
      <c r="K422" s="219"/>
      <c r="L422" s="206"/>
      <c r="R422" s="110">
        <f t="shared" si="43"/>
        <v>1979</v>
      </c>
      <c r="S422" s="122">
        <f t="shared" si="49"/>
        <v>510.87</v>
      </c>
      <c r="T422" s="111">
        <f>VLOOKUP(R422,'B4_VINTAGE-TAX'!$A$2:$C$100,3,FALSE)</f>
        <v>0</v>
      </c>
      <c r="U422" s="76">
        <v>1</v>
      </c>
      <c r="V422" s="126">
        <f t="shared" si="45"/>
        <v>0</v>
      </c>
      <c r="W422" s="118">
        <f t="shared" si="44"/>
        <v>40</v>
      </c>
      <c r="X422" s="76">
        <v>1</v>
      </c>
      <c r="Y422" s="111">
        <f ca="1">IF(W422&gt;15,100%,OFFSET('B5_FED-CA Tax Depr Rates'!$D$23,0,'B1-NBV NTV Detail'!W422-1))</f>
        <v>1</v>
      </c>
      <c r="Z422" s="126">
        <f t="shared" ca="1" si="46"/>
        <v>510.87</v>
      </c>
      <c r="AA422" s="126">
        <f t="shared" ca="1" si="47"/>
        <v>510.87</v>
      </c>
      <c r="AB422" s="111">
        <f ca="1">IF($W422&gt;22,100%,OFFSET('B5_FED-CA Tax Depr Rates'!$D$30,0,'B1-NBV NTV Detail'!$W422-1))</f>
        <v>1</v>
      </c>
      <c r="AC422" s="126">
        <f t="shared" ca="1" si="48"/>
        <v>510.87</v>
      </c>
    </row>
    <row r="423" spans="1:29">
      <c r="A423" s="20" t="s">
        <v>93</v>
      </c>
      <c r="B423" s="24" t="s">
        <v>94</v>
      </c>
      <c r="C423" s="24" t="s">
        <v>104</v>
      </c>
      <c r="D423" s="24" t="s">
        <v>98</v>
      </c>
      <c r="E423" s="24" t="s">
        <v>96</v>
      </c>
      <c r="F423" s="213">
        <v>1980</v>
      </c>
      <c r="G423" s="215">
        <v>14</v>
      </c>
      <c r="H423" s="215">
        <v>282.70999999999998</v>
      </c>
      <c r="I423" s="215">
        <v>176.89</v>
      </c>
      <c r="J423" s="216">
        <v>105.82</v>
      </c>
      <c r="K423" s="219"/>
      <c r="L423" s="206"/>
      <c r="R423" s="110">
        <f t="shared" si="43"/>
        <v>1980</v>
      </c>
      <c r="S423" s="122">
        <f t="shared" si="49"/>
        <v>282.70999999999998</v>
      </c>
      <c r="T423" s="111">
        <f>VLOOKUP(R423,'B4_VINTAGE-TAX'!$A$2:$C$100,3,FALSE)</f>
        <v>0</v>
      </c>
      <c r="U423" s="76">
        <v>1</v>
      </c>
      <c r="V423" s="126">
        <f t="shared" si="45"/>
        <v>0</v>
      </c>
      <c r="W423" s="118">
        <f t="shared" si="44"/>
        <v>39</v>
      </c>
      <c r="X423" s="76">
        <v>1</v>
      </c>
      <c r="Y423" s="111">
        <f ca="1">IF(W423&gt;15,100%,OFFSET('B5_FED-CA Tax Depr Rates'!$D$23,0,'B1-NBV NTV Detail'!W423-1))</f>
        <v>1</v>
      </c>
      <c r="Z423" s="126">
        <f t="shared" ca="1" si="46"/>
        <v>282.70999999999998</v>
      </c>
      <c r="AA423" s="126">
        <f t="shared" ca="1" si="47"/>
        <v>282.70999999999998</v>
      </c>
      <c r="AB423" s="111">
        <f ca="1">IF($W423&gt;22,100%,OFFSET('B5_FED-CA Tax Depr Rates'!$D$30,0,'B1-NBV NTV Detail'!$W423-1))</f>
        <v>1</v>
      </c>
      <c r="AC423" s="126">
        <f t="shared" ca="1" si="48"/>
        <v>282.70999999999998</v>
      </c>
    </row>
    <row r="424" spans="1:29">
      <c r="A424" s="20" t="s">
        <v>93</v>
      </c>
      <c r="B424" s="24" t="s">
        <v>94</v>
      </c>
      <c r="C424" s="24" t="s">
        <v>104</v>
      </c>
      <c r="D424" s="24" t="s">
        <v>98</v>
      </c>
      <c r="E424" s="24" t="s">
        <v>96</v>
      </c>
      <c r="F424" s="213">
        <v>1981</v>
      </c>
      <c r="G424" s="215">
        <v>41</v>
      </c>
      <c r="H424" s="215">
        <v>801.82</v>
      </c>
      <c r="I424" s="215">
        <v>490.58</v>
      </c>
      <c r="J424" s="216">
        <v>311.24</v>
      </c>
      <c r="K424" s="219"/>
      <c r="L424" s="206"/>
      <c r="R424" s="110">
        <f t="shared" si="43"/>
        <v>1981</v>
      </c>
      <c r="S424" s="122">
        <f t="shared" si="49"/>
        <v>801.82</v>
      </c>
      <c r="T424" s="111">
        <f>VLOOKUP(R424,'B4_VINTAGE-TAX'!$A$2:$C$100,3,FALSE)</f>
        <v>0</v>
      </c>
      <c r="U424" s="76">
        <v>1</v>
      </c>
      <c r="V424" s="126">
        <f t="shared" si="45"/>
        <v>0</v>
      </c>
      <c r="W424" s="118">
        <f t="shared" si="44"/>
        <v>38</v>
      </c>
      <c r="X424" s="76">
        <v>1</v>
      </c>
      <c r="Y424" s="111">
        <f ca="1">IF(W424&gt;15,100%,OFFSET('B5_FED-CA Tax Depr Rates'!$D$23,0,'B1-NBV NTV Detail'!W424-1))</f>
        <v>1</v>
      </c>
      <c r="Z424" s="126">
        <f t="shared" ca="1" si="46"/>
        <v>801.82</v>
      </c>
      <c r="AA424" s="126">
        <f t="shared" ca="1" si="47"/>
        <v>801.82</v>
      </c>
      <c r="AB424" s="111">
        <f ca="1">IF($W424&gt;22,100%,OFFSET('B5_FED-CA Tax Depr Rates'!$D$30,0,'B1-NBV NTV Detail'!$W424-1))</f>
        <v>1</v>
      </c>
      <c r="AC424" s="126">
        <f t="shared" ca="1" si="48"/>
        <v>801.82</v>
      </c>
    </row>
    <row r="425" spans="1:29">
      <c r="A425" s="20" t="s">
        <v>93</v>
      </c>
      <c r="B425" s="24" t="s">
        <v>94</v>
      </c>
      <c r="C425" s="24" t="s">
        <v>104</v>
      </c>
      <c r="D425" s="24" t="s">
        <v>98</v>
      </c>
      <c r="E425" s="24" t="s">
        <v>96</v>
      </c>
      <c r="F425" s="213">
        <v>1982</v>
      </c>
      <c r="G425" s="215">
        <v>11</v>
      </c>
      <c r="H425" s="215">
        <v>226.76</v>
      </c>
      <c r="I425" s="215">
        <v>135.58000000000001</v>
      </c>
      <c r="J425" s="216">
        <v>91.18</v>
      </c>
      <c r="K425" s="219"/>
      <c r="L425" s="206"/>
      <c r="R425" s="110">
        <f t="shared" si="43"/>
        <v>1982</v>
      </c>
      <c r="S425" s="122">
        <f t="shared" si="49"/>
        <v>226.76</v>
      </c>
      <c r="T425" s="111">
        <f>VLOOKUP(R425,'B4_VINTAGE-TAX'!$A$2:$C$100,3,FALSE)</f>
        <v>0</v>
      </c>
      <c r="U425" s="76">
        <v>1</v>
      </c>
      <c r="V425" s="126">
        <f t="shared" si="45"/>
        <v>0</v>
      </c>
      <c r="W425" s="118">
        <f t="shared" si="44"/>
        <v>37</v>
      </c>
      <c r="X425" s="76">
        <v>1</v>
      </c>
      <c r="Y425" s="111">
        <f ca="1">IF(W425&gt;15,100%,OFFSET('B5_FED-CA Tax Depr Rates'!$D$23,0,'B1-NBV NTV Detail'!W425-1))</f>
        <v>1</v>
      </c>
      <c r="Z425" s="126">
        <f t="shared" ca="1" si="46"/>
        <v>226.76</v>
      </c>
      <c r="AA425" s="126">
        <f t="shared" ca="1" si="47"/>
        <v>226.76</v>
      </c>
      <c r="AB425" s="111">
        <f ca="1">IF($W425&gt;22,100%,OFFSET('B5_FED-CA Tax Depr Rates'!$D$30,0,'B1-NBV NTV Detail'!$W425-1))</f>
        <v>1</v>
      </c>
      <c r="AC425" s="126">
        <f t="shared" ca="1" si="48"/>
        <v>226.76</v>
      </c>
    </row>
    <row r="426" spans="1:29">
      <c r="A426" s="20" t="s">
        <v>93</v>
      </c>
      <c r="B426" s="24" t="s">
        <v>94</v>
      </c>
      <c r="C426" s="24" t="s">
        <v>104</v>
      </c>
      <c r="D426" s="24" t="s">
        <v>98</v>
      </c>
      <c r="E426" s="24" t="s">
        <v>96</v>
      </c>
      <c r="F426" s="213">
        <v>1983</v>
      </c>
      <c r="G426" s="215">
        <v>24</v>
      </c>
      <c r="H426" s="215">
        <v>473.87</v>
      </c>
      <c r="I426" s="215">
        <v>276.66000000000003</v>
      </c>
      <c r="J426" s="216">
        <v>197.21</v>
      </c>
      <c r="K426" s="219"/>
      <c r="L426" s="206"/>
      <c r="R426" s="110">
        <f t="shared" si="43"/>
        <v>1983</v>
      </c>
      <c r="S426" s="122">
        <f t="shared" si="49"/>
        <v>473.87</v>
      </c>
      <c r="T426" s="111">
        <f>VLOOKUP(R426,'B4_VINTAGE-TAX'!$A$2:$C$100,3,FALSE)</f>
        <v>0</v>
      </c>
      <c r="U426" s="76">
        <v>1</v>
      </c>
      <c r="V426" s="126">
        <f t="shared" si="45"/>
        <v>0</v>
      </c>
      <c r="W426" s="118">
        <f t="shared" si="44"/>
        <v>36</v>
      </c>
      <c r="X426" s="76">
        <v>1</v>
      </c>
      <c r="Y426" s="111">
        <f ca="1">IF(W426&gt;15,100%,OFFSET('B5_FED-CA Tax Depr Rates'!$D$23,0,'B1-NBV NTV Detail'!W426-1))</f>
        <v>1</v>
      </c>
      <c r="Z426" s="126">
        <f t="shared" ca="1" si="46"/>
        <v>473.87</v>
      </c>
      <c r="AA426" s="126">
        <f t="shared" ca="1" si="47"/>
        <v>473.87</v>
      </c>
      <c r="AB426" s="111">
        <f ca="1">IF($W426&gt;22,100%,OFFSET('B5_FED-CA Tax Depr Rates'!$D$30,0,'B1-NBV NTV Detail'!$W426-1))</f>
        <v>1</v>
      </c>
      <c r="AC426" s="126">
        <f t="shared" ca="1" si="48"/>
        <v>473.87</v>
      </c>
    </row>
    <row r="427" spans="1:29">
      <c r="A427" s="20" t="s">
        <v>93</v>
      </c>
      <c r="B427" s="24" t="s">
        <v>94</v>
      </c>
      <c r="C427" s="24" t="s">
        <v>104</v>
      </c>
      <c r="D427" s="24" t="s">
        <v>98</v>
      </c>
      <c r="E427" s="24" t="s">
        <v>96</v>
      </c>
      <c r="F427" s="213">
        <v>1984</v>
      </c>
      <c r="G427" s="215">
        <v>360</v>
      </c>
      <c r="H427" s="215">
        <v>7041.17</v>
      </c>
      <c r="I427" s="215">
        <v>4011.14</v>
      </c>
      <c r="J427" s="216">
        <v>3030.03</v>
      </c>
      <c r="K427" s="219"/>
      <c r="L427" s="206"/>
      <c r="R427" s="110">
        <f t="shared" si="43"/>
        <v>1984</v>
      </c>
      <c r="S427" s="122">
        <f t="shared" si="49"/>
        <v>7041.17</v>
      </c>
      <c r="T427" s="111">
        <f>VLOOKUP(R427,'B4_VINTAGE-TAX'!$A$2:$C$100,3,FALSE)</f>
        <v>0</v>
      </c>
      <c r="U427" s="76">
        <v>1</v>
      </c>
      <c r="V427" s="126">
        <f t="shared" si="45"/>
        <v>0</v>
      </c>
      <c r="W427" s="118">
        <f t="shared" si="44"/>
        <v>35</v>
      </c>
      <c r="X427" s="76">
        <v>1</v>
      </c>
      <c r="Y427" s="111">
        <f ca="1">IF(W427&gt;15,100%,OFFSET('B5_FED-CA Tax Depr Rates'!$D$23,0,'B1-NBV NTV Detail'!W427-1))</f>
        <v>1</v>
      </c>
      <c r="Z427" s="126">
        <f t="shared" ca="1" si="46"/>
        <v>7041.17</v>
      </c>
      <c r="AA427" s="126">
        <f t="shared" ca="1" si="47"/>
        <v>7041.17</v>
      </c>
      <c r="AB427" s="111">
        <f ca="1">IF($W427&gt;22,100%,OFFSET('B5_FED-CA Tax Depr Rates'!$D$30,0,'B1-NBV NTV Detail'!$W427-1))</f>
        <v>1</v>
      </c>
      <c r="AC427" s="126">
        <f t="shared" ca="1" si="48"/>
        <v>7041.17</v>
      </c>
    </row>
    <row r="428" spans="1:29">
      <c r="A428" s="20" t="s">
        <v>93</v>
      </c>
      <c r="B428" s="24" t="s">
        <v>94</v>
      </c>
      <c r="C428" s="24" t="s">
        <v>104</v>
      </c>
      <c r="D428" s="24" t="s">
        <v>98</v>
      </c>
      <c r="E428" s="24" t="s">
        <v>96</v>
      </c>
      <c r="F428" s="213">
        <v>1985</v>
      </c>
      <c r="G428" s="215">
        <v>64</v>
      </c>
      <c r="H428" s="215">
        <v>1252.71</v>
      </c>
      <c r="I428" s="215">
        <v>695.78</v>
      </c>
      <c r="J428" s="216">
        <v>556.92999999999995</v>
      </c>
      <c r="K428" s="219"/>
      <c r="L428" s="206"/>
      <c r="R428" s="110">
        <f t="shared" si="43"/>
        <v>1985</v>
      </c>
      <c r="S428" s="122">
        <f t="shared" si="49"/>
        <v>1252.71</v>
      </c>
      <c r="T428" s="111">
        <f>VLOOKUP(R428,'B4_VINTAGE-TAX'!$A$2:$C$100,3,FALSE)</f>
        <v>0</v>
      </c>
      <c r="U428" s="76">
        <v>1</v>
      </c>
      <c r="V428" s="126">
        <f t="shared" si="45"/>
        <v>0</v>
      </c>
      <c r="W428" s="118">
        <f t="shared" si="44"/>
        <v>34</v>
      </c>
      <c r="X428" s="76">
        <v>1</v>
      </c>
      <c r="Y428" s="111">
        <f ca="1">IF(W428&gt;15,100%,OFFSET('B5_FED-CA Tax Depr Rates'!$D$23,0,'B1-NBV NTV Detail'!W428-1))</f>
        <v>1</v>
      </c>
      <c r="Z428" s="126">
        <f t="shared" ca="1" si="46"/>
        <v>1252.71</v>
      </c>
      <c r="AA428" s="126">
        <f t="shared" ca="1" si="47"/>
        <v>1252.71</v>
      </c>
      <c r="AB428" s="111">
        <f ca="1">IF($W428&gt;22,100%,OFFSET('B5_FED-CA Tax Depr Rates'!$D$30,0,'B1-NBV NTV Detail'!$W428-1))</f>
        <v>1</v>
      </c>
      <c r="AC428" s="126">
        <f t="shared" ca="1" si="48"/>
        <v>1252.71</v>
      </c>
    </row>
    <row r="429" spans="1:29">
      <c r="A429" s="20" t="s">
        <v>93</v>
      </c>
      <c r="B429" s="24" t="s">
        <v>94</v>
      </c>
      <c r="C429" s="24" t="s">
        <v>104</v>
      </c>
      <c r="D429" s="24" t="s">
        <v>98</v>
      </c>
      <c r="E429" s="24" t="s">
        <v>96</v>
      </c>
      <c r="F429" s="213">
        <v>1986</v>
      </c>
      <c r="G429" s="215">
        <v>223</v>
      </c>
      <c r="H429" s="215">
        <v>4357.04</v>
      </c>
      <c r="I429" s="215">
        <v>2357.34</v>
      </c>
      <c r="J429" s="216">
        <v>1999.7</v>
      </c>
      <c r="K429" s="219"/>
      <c r="L429" s="206"/>
      <c r="R429" s="110">
        <f t="shared" si="43"/>
        <v>1986</v>
      </c>
      <c r="S429" s="122">
        <f t="shared" si="49"/>
        <v>4357.04</v>
      </c>
      <c r="T429" s="111">
        <f>VLOOKUP(R429,'B4_VINTAGE-TAX'!$A$2:$C$100,3,FALSE)</f>
        <v>0</v>
      </c>
      <c r="U429" s="76">
        <v>1</v>
      </c>
      <c r="V429" s="126">
        <f t="shared" si="45"/>
        <v>0</v>
      </c>
      <c r="W429" s="118">
        <f t="shared" si="44"/>
        <v>33</v>
      </c>
      <c r="X429" s="76">
        <v>1</v>
      </c>
      <c r="Y429" s="111">
        <f ca="1">IF(W429&gt;15,100%,OFFSET('B5_FED-CA Tax Depr Rates'!$D$23,0,'B1-NBV NTV Detail'!W429-1))</f>
        <v>1</v>
      </c>
      <c r="Z429" s="126">
        <f t="shared" ca="1" si="46"/>
        <v>4357.04</v>
      </c>
      <c r="AA429" s="126">
        <f t="shared" ca="1" si="47"/>
        <v>4357.04</v>
      </c>
      <c r="AB429" s="111">
        <f ca="1">IF($W429&gt;22,100%,OFFSET('B5_FED-CA Tax Depr Rates'!$D$30,0,'B1-NBV NTV Detail'!$W429-1))</f>
        <v>1</v>
      </c>
      <c r="AC429" s="126">
        <f t="shared" ca="1" si="48"/>
        <v>4357.04</v>
      </c>
    </row>
    <row r="430" spans="1:29">
      <c r="A430" s="20" t="s">
        <v>93</v>
      </c>
      <c r="B430" s="24" t="s">
        <v>94</v>
      </c>
      <c r="C430" s="24" t="s">
        <v>104</v>
      </c>
      <c r="D430" s="24" t="s">
        <v>98</v>
      </c>
      <c r="E430" s="24" t="s">
        <v>96</v>
      </c>
      <c r="F430" s="213">
        <v>1987</v>
      </c>
      <c r="G430" s="215">
        <v>61</v>
      </c>
      <c r="H430" s="215">
        <v>1207.81</v>
      </c>
      <c r="I430" s="215">
        <v>636</v>
      </c>
      <c r="J430" s="216">
        <v>571.80999999999995</v>
      </c>
      <c r="K430" s="219"/>
      <c r="L430" s="206"/>
      <c r="R430" s="110">
        <f t="shared" si="43"/>
        <v>1987</v>
      </c>
      <c r="S430" s="122">
        <f t="shared" si="49"/>
        <v>1207.81</v>
      </c>
      <c r="T430" s="111">
        <f>VLOOKUP(R430,'B4_VINTAGE-TAX'!$A$2:$C$100,3,FALSE)</f>
        <v>0</v>
      </c>
      <c r="U430" s="76">
        <v>1</v>
      </c>
      <c r="V430" s="126">
        <f t="shared" si="45"/>
        <v>0</v>
      </c>
      <c r="W430" s="118">
        <f t="shared" si="44"/>
        <v>32</v>
      </c>
      <c r="X430" s="76">
        <v>1</v>
      </c>
      <c r="Y430" s="111">
        <f ca="1">IF(W430&gt;15,100%,OFFSET('B5_FED-CA Tax Depr Rates'!$D$23,0,'B1-NBV NTV Detail'!W430-1))</f>
        <v>1</v>
      </c>
      <c r="Z430" s="126">
        <f t="shared" ca="1" si="46"/>
        <v>1207.81</v>
      </c>
      <c r="AA430" s="126">
        <f t="shared" ca="1" si="47"/>
        <v>1207.81</v>
      </c>
      <c r="AB430" s="111">
        <f ca="1">IF($W430&gt;22,100%,OFFSET('B5_FED-CA Tax Depr Rates'!$D$30,0,'B1-NBV NTV Detail'!$W430-1))</f>
        <v>1</v>
      </c>
      <c r="AC430" s="126">
        <f t="shared" ca="1" si="48"/>
        <v>1207.81</v>
      </c>
    </row>
    <row r="431" spans="1:29">
      <c r="A431" s="20" t="s">
        <v>93</v>
      </c>
      <c r="B431" s="24" t="s">
        <v>94</v>
      </c>
      <c r="C431" s="24" t="s">
        <v>104</v>
      </c>
      <c r="D431" s="24" t="s">
        <v>98</v>
      </c>
      <c r="E431" s="24" t="s">
        <v>96</v>
      </c>
      <c r="F431" s="213">
        <v>1988</v>
      </c>
      <c r="G431" s="215">
        <v>138</v>
      </c>
      <c r="H431" s="215">
        <v>2694.13</v>
      </c>
      <c r="I431" s="215">
        <v>1379.4</v>
      </c>
      <c r="J431" s="216">
        <v>1314.73</v>
      </c>
      <c r="K431" s="219"/>
      <c r="L431" s="206"/>
      <c r="R431" s="110">
        <f t="shared" si="43"/>
        <v>1988</v>
      </c>
      <c r="S431" s="122">
        <f t="shared" si="49"/>
        <v>2694.13</v>
      </c>
      <c r="T431" s="111">
        <f>VLOOKUP(R431,'B4_VINTAGE-TAX'!$A$2:$C$100,3,FALSE)</f>
        <v>0</v>
      </c>
      <c r="U431" s="76">
        <v>1</v>
      </c>
      <c r="V431" s="126">
        <f t="shared" si="45"/>
        <v>0</v>
      </c>
      <c r="W431" s="118">
        <f t="shared" si="44"/>
        <v>31</v>
      </c>
      <c r="X431" s="76">
        <v>1</v>
      </c>
      <c r="Y431" s="111">
        <f ca="1">IF(W431&gt;15,100%,OFFSET('B5_FED-CA Tax Depr Rates'!$D$23,0,'B1-NBV NTV Detail'!W431-1))</f>
        <v>1</v>
      </c>
      <c r="Z431" s="126">
        <f t="shared" ca="1" si="46"/>
        <v>2694.13</v>
      </c>
      <c r="AA431" s="126">
        <f t="shared" ca="1" si="47"/>
        <v>2694.13</v>
      </c>
      <c r="AB431" s="111">
        <f ca="1">IF($W431&gt;22,100%,OFFSET('B5_FED-CA Tax Depr Rates'!$D$30,0,'B1-NBV NTV Detail'!$W431-1))</f>
        <v>1</v>
      </c>
      <c r="AC431" s="126">
        <f t="shared" ca="1" si="48"/>
        <v>2694.13</v>
      </c>
    </row>
    <row r="432" spans="1:29">
      <c r="A432" s="20" t="s">
        <v>93</v>
      </c>
      <c r="B432" s="24" t="s">
        <v>94</v>
      </c>
      <c r="C432" s="24" t="s">
        <v>104</v>
      </c>
      <c r="D432" s="24" t="s">
        <v>98</v>
      </c>
      <c r="E432" s="24" t="s">
        <v>96</v>
      </c>
      <c r="F432" s="213">
        <v>1989</v>
      </c>
      <c r="G432" s="215">
        <v>24</v>
      </c>
      <c r="H432" s="215">
        <v>480.53</v>
      </c>
      <c r="I432" s="215">
        <v>238.97</v>
      </c>
      <c r="J432" s="216">
        <v>241.56</v>
      </c>
      <c r="K432" s="219"/>
      <c r="L432" s="206"/>
      <c r="R432" s="110">
        <f t="shared" si="43"/>
        <v>1989</v>
      </c>
      <c r="S432" s="122">
        <f t="shared" si="49"/>
        <v>480.53</v>
      </c>
      <c r="T432" s="111">
        <f>VLOOKUP(R432,'B4_VINTAGE-TAX'!$A$2:$C$100,3,FALSE)</f>
        <v>0</v>
      </c>
      <c r="U432" s="76">
        <v>1</v>
      </c>
      <c r="V432" s="126">
        <f t="shared" si="45"/>
        <v>0</v>
      </c>
      <c r="W432" s="118">
        <f t="shared" si="44"/>
        <v>30</v>
      </c>
      <c r="X432" s="76">
        <v>1</v>
      </c>
      <c r="Y432" s="111">
        <f ca="1">IF(W432&gt;15,100%,OFFSET('B5_FED-CA Tax Depr Rates'!$D$23,0,'B1-NBV NTV Detail'!W432-1))</f>
        <v>1</v>
      </c>
      <c r="Z432" s="126">
        <f t="shared" ca="1" si="46"/>
        <v>480.53</v>
      </c>
      <c r="AA432" s="126">
        <f t="shared" ca="1" si="47"/>
        <v>480.53</v>
      </c>
      <c r="AB432" s="111">
        <f ca="1">IF($W432&gt;22,100%,OFFSET('B5_FED-CA Tax Depr Rates'!$D$30,0,'B1-NBV NTV Detail'!$W432-1))</f>
        <v>1</v>
      </c>
      <c r="AC432" s="126">
        <f t="shared" ca="1" si="48"/>
        <v>480.53</v>
      </c>
    </row>
    <row r="433" spans="1:29">
      <c r="A433" s="20" t="s">
        <v>93</v>
      </c>
      <c r="B433" s="24" t="s">
        <v>94</v>
      </c>
      <c r="C433" s="24" t="s">
        <v>104</v>
      </c>
      <c r="D433" s="24" t="s">
        <v>98</v>
      </c>
      <c r="E433" s="24" t="s">
        <v>96</v>
      </c>
      <c r="F433" s="213">
        <v>1990</v>
      </c>
      <c r="G433" s="215">
        <v>76</v>
      </c>
      <c r="H433" s="215">
        <v>1485.61</v>
      </c>
      <c r="I433" s="215">
        <v>716.85</v>
      </c>
      <c r="J433" s="216">
        <v>768.76</v>
      </c>
      <c r="K433" s="219"/>
      <c r="L433" s="206"/>
      <c r="R433" s="110">
        <f t="shared" si="43"/>
        <v>1990</v>
      </c>
      <c r="S433" s="122">
        <f t="shared" si="49"/>
        <v>1485.61</v>
      </c>
      <c r="T433" s="111">
        <f>VLOOKUP(R433,'B4_VINTAGE-TAX'!$A$2:$C$100,3,FALSE)</f>
        <v>0</v>
      </c>
      <c r="U433" s="76">
        <v>1</v>
      </c>
      <c r="V433" s="126">
        <f t="shared" si="45"/>
        <v>0</v>
      </c>
      <c r="W433" s="118">
        <f t="shared" si="44"/>
        <v>29</v>
      </c>
      <c r="X433" s="76">
        <v>1</v>
      </c>
      <c r="Y433" s="111">
        <f ca="1">IF(W433&gt;15,100%,OFFSET('B5_FED-CA Tax Depr Rates'!$D$23,0,'B1-NBV NTV Detail'!W433-1))</f>
        <v>1</v>
      </c>
      <c r="Z433" s="126">
        <f t="shared" ca="1" si="46"/>
        <v>1485.61</v>
      </c>
      <c r="AA433" s="126">
        <f t="shared" ca="1" si="47"/>
        <v>1485.61</v>
      </c>
      <c r="AB433" s="111">
        <f ca="1">IF($W433&gt;22,100%,OFFSET('B5_FED-CA Tax Depr Rates'!$D$30,0,'B1-NBV NTV Detail'!$W433-1))</f>
        <v>1</v>
      </c>
      <c r="AC433" s="126">
        <f t="shared" ca="1" si="48"/>
        <v>1485.61</v>
      </c>
    </row>
    <row r="434" spans="1:29">
      <c r="A434" s="20" t="s">
        <v>93</v>
      </c>
      <c r="B434" s="24" t="s">
        <v>94</v>
      </c>
      <c r="C434" s="24" t="s">
        <v>104</v>
      </c>
      <c r="D434" s="24" t="s">
        <v>98</v>
      </c>
      <c r="E434" s="24" t="s">
        <v>96</v>
      </c>
      <c r="F434" s="213">
        <v>1991</v>
      </c>
      <c r="G434" s="215">
        <v>14</v>
      </c>
      <c r="H434" s="215">
        <v>278.67</v>
      </c>
      <c r="I434" s="215">
        <v>130.31</v>
      </c>
      <c r="J434" s="216">
        <v>148.36000000000001</v>
      </c>
      <c r="K434" s="219"/>
      <c r="L434" s="206"/>
      <c r="R434" s="110">
        <f t="shared" si="43"/>
        <v>1991</v>
      </c>
      <c r="S434" s="122">
        <f t="shared" si="49"/>
        <v>278.67</v>
      </c>
      <c r="T434" s="111">
        <f>VLOOKUP(R434,'B4_VINTAGE-TAX'!$A$2:$C$100,3,FALSE)</f>
        <v>0</v>
      </c>
      <c r="U434" s="76">
        <v>1</v>
      </c>
      <c r="V434" s="126">
        <f t="shared" si="45"/>
        <v>0</v>
      </c>
      <c r="W434" s="118">
        <f t="shared" si="44"/>
        <v>28</v>
      </c>
      <c r="X434" s="76">
        <v>1</v>
      </c>
      <c r="Y434" s="111">
        <f ca="1">IF(W434&gt;15,100%,OFFSET('B5_FED-CA Tax Depr Rates'!$D$23,0,'B1-NBV NTV Detail'!W434-1))</f>
        <v>1</v>
      </c>
      <c r="Z434" s="126">
        <f t="shared" ca="1" si="46"/>
        <v>278.67</v>
      </c>
      <c r="AA434" s="126">
        <f t="shared" ca="1" si="47"/>
        <v>278.67</v>
      </c>
      <c r="AB434" s="111">
        <f ca="1">IF($W434&gt;22,100%,OFFSET('B5_FED-CA Tax Depr Rates'!$D$30,0,'B1-NBV NTV Detail'!$W434-1))</f>
        <v>1</v>
      </c>
      <c r="AC434" s="126">
        <f t="shared" ca="1" si="48"/>
        <v>278.67</v>
      </c>
    </row>
    <row r="435" spans="1:29">
      <c r="A435" s="20" t="s">
        <v>93</v>
      </c>
      <c r="B435" s="24" t="s">
        <v>94</v>
      </c>
      <c r="C435" s="24" t="s">
        <v>104</v>
      </c>
      <c r="D435" s="24" t="s">
        <v>98</v>
      </c>
      <c r="E435" s="24" t="s">
        <v>96</v>
      </c>
      <c r="F435" s="213">
        <v>1992</v>
      </c>
      <c r="G435" s="215">
        <v>4</v>
      </c>
      <c r="H435" s="215">
        <v>97.33</v>
      </c>
      <c r="I435" s="215">
        <v>44.05</v>
      </c>
      <c r="J435" s="216">
        <v>53.28</v>
      </c>
      <c r="K435" s="219"/>
      <c r="L435" s="206"/>
      <c r="R435" s="110">
        <f t="shared" si="43"/>
        <v>1992</v>
      </c>
      <c r="S435" s="122">
        <f t="shared" si="49"/>
        <v>97.33</v>
      </c>
      <c r="T435" s="111">
        <f>VLOOKUP(R435,'B4_VINTAGE-TAX'!$A$2:$C$100,3,FALSE)</f>
        <v>0</v>
      </c>
      <c r="U435" s="76">
        <v>1</v>
      </c>
      <c r="V435" s="126">
        <f t="shared" si="45"/>
        <v>0</v>
      </c>
      <c r="W435" s="118">
        <f t="shared" si="44"/>
        <v>27</v>
      </c>
      <c r="X435" s="76">
        <v>1</v>
      </c>
      <c r="Y435" s="111">
        <f ca="1">IF(W435&gt;15,100%,OFFSET('B5_FED-CA Tax Depr Rates'!$D$23,0,'B1-NBV NTV Detail'!W435-1))</f>
        <v>1</v>
      </c>
      <c r="Z435" s="126">
        <f t="shared" ca="1" si="46"/>
        <v>97.33</v>
      </c>
      <c r="AA435" s="126">
        <f t="shared" ca="1" si="47"/>
        <v>97.33</v>
      </c>
      <c r="AB435" s="111">
        <f ca="1">IF($W435&gt;22,100%,OFFSET('B5_FED-CA Tax Depr Rates'!$D$30,0,'B1-NBV NTV Detail'!$W435-1))</f>
        <v>1</v>
      </c>
      <c r="AC435" s="126">
        <f t="shared" ca="1" si="48"/>
        <v>97.33</v>
      </c>
    </row>
    <row r="436" spans="1:29">
      <c r="A436" s="20" t="s">
        <v>93</v>
      </c>
      <c r="B436" s="24" t="s">
        <v>94</v>
      </c>
      <c r="C436" s="24" t="s">
        <v>104</v>
      </c>
      <c r="D436" s="24" t="s">
        <v>98</v>
      </c>
      <c r="E436" s="24" t="s">
        <v>96</v>
      </c>
      <c r="F436" s="213">
        <v>1993</v>
      </c>
      <c r="G436" s="215">
        <v>87</v>
      </c>
      <c r="H436" s="215">
        <v>1707.67</v>
      </c>
      <c r="I436" s="215">
        <v>747.08</v>
      </c>
      <c r="J436" s="216">
        <v>960.59</v>
      </c>
      <c r="K436" s="219"/>
      <c r="L436" s="206"/>
      <c r="R436" s="110">
        <f t="shared" si="43"/>
        <v>1993</v>
      </c>
      <c r="S436" s="122">
        <f t="shared" si="49"/>
        <v>1707.67</v>
      </c>
      <c r="T436" s="111">
        <f>VLOOKUP(R436,'B4_VINTAGE-TAX'!$A$2:$C$100,3,FALSE)</f>
        <v>0</v>
      </c>
      <c r="U436" s="76">
        <v>1</v>
      </c>
      <c r="V436" s="126">
        <f t="shared" si="45"/>
        <v>0</v>
      </c>
      <c r="W436" s="118">
        <f t="shared" si="44"/>
        <v>26</v>
      </c>
      <c r="X436" s="76">
        <v>1</v>
      </c>
      <c r="Y436" s="111">
        <f ca="1">IF(W436&gt;15,100%,OFFSET('B5_FED-CA Tax Depr Rates'!$D$23,0,'B1-NBV NTV Detail'!W436-1))</f>
        <v>1</v>
      </c>
      <c r="Z436" s="126">
        <f t="shared" ca="1" si="46"/>
        <v>1707.67</v>
      </c>
      <c r="AA436" s="126">
        <f t="shared" ca="1" si="47"/>
        <v>1707.67</v>
      </c>
      <c r="AB436" s="111">
        <f ca="1">IF($W436&gt;22,100%,OFFSET('B5_FED-CA Tax Depr Rates'!$D$30,0,'B1-NBV NTV Detail'!$W436-1))</f>
        <v>1</v>
      </c>
      <c r="AC436" s="126">
        <f t="shared" ca="1" si="48"/>
        <v>1707.67</v>
      </c>
    </row>
    <row r="437" spans="1:29">
      <c r="A437" s="20" t="s">
        <v>93</v>
      </c>
      <c r="B437" s="24" t="s">
        <v>94</v>
      </c>
      <c r="C437" s="24" t="s">
        <v>104</v>
      </c>
      <c r="D437" s="24" t="s">
        <v>98</v>
      </c>
      <c r="E437" s="24" t="s">
        <v>96</v>
      </c>
      <c r="F437" s="213">
        <v>1994</v>
      </c>
      <c r="G437" s="215">
        <v>28</v>
      </c>
      <c r="H437" s="215">
        <v>563.83000000000004</v>
      </c>
      <c r="I437" s="215">
        <v>238.07</v>
      </c>
      <c r="J437" s="216">
        <v>325.76</v>
      </c>
      <c r="K437" s="219"/>
      <c r="L437" s="206"/>
      <c r="R437" s="110">
        <f t="shared" si="43"/>
        <v>1994</v>
      </c>
      <c r="S437" s="122">
        <f t="shared" si="49"/>
        <v>563.83000000000004</v>
      </c>
      <c r="T437" s="111">
        <f>VLOOKUP(R437,'B4_VINTAGE-TAX'!$A$2:$C$100,3,FALSE)</f>
        <v>0</v>
      </c>
      <c r="U437" s="76">
        <v>1</v>
      </c>
      <c r="V437" s="126">
        <f t="shared" si="45"/>
        <v>0</v>
      </c>
      <c r="W437" s="118">
        <f t="shared" si="44"/>
        <v>25</v>
      </c>
      <c r="X437" s="76">
        <v>1</v>
      </c>
      <c r="Y437" s="111">
        <f ca="1">IF(W437&gt;15,100%,OFFSET('B5_FED-CA Tax Depr Rates'!$D$23,0,'B1-NBV NTV Detail'!W437-1))</f>
        <v>1</v>
      </c>
      <c r="Z437" s="126">
        <f t="shared" ca="1" si="46"/>
        <v>563.83000000000004</v>
      </c>
      <c r="AA437" s="126">
        <f t="shared" ca="1" si="47"/>
        <v>563.83000000000004</v>
      </c>
      <c r="AB437" s="111">
        <f ca="1">IF($W437&gt;22,100%,OFFSET('B5_FED-CA Tax Depr Rates'!$D$30,0,'B1-NBV NTV Detail'!$W437-1))</f>
        <v>1</v>
      </c>
      <c r="AC437" s="126">
        <f t="shared" ca="1" si="48"/>
        <v>563.83000000000004</v>
      </c>
    </row>
    <row r="438" spans="1:29">
      <c r="A438" s="20" t="s">
        <v>93</v>
      </c>
      <c r="B438" s="24" t="s">
        <v>94</v>
      </c>
      <c r="C438" s="24" t="s">
        <v>104</v>
      </c>
      <c r="D438" s="24" t="s">
        <v>98</v>
      </c>
      <c r="E438" s="24" t="s">
        <v>96</v>
      </c>
      <c r="F438" s="213">
        <v>1996</v>
      </c>
      <c r="G438" s="215" t="s">
        <v>322</v>
      </c>
      <c r="H438" s="215">
        <v>0</v>
      </c>
      <c r="I438" s="215" t="s">
        <v>322</v>
      </c>
      <c r="J438" s="216" t="s">
        <v>322</v>
      </c>
      <c r="K438" s="219"/>
      <c r="L438" s="206"/>
      <c r="R438" s="110">
        <f t="shared" si="43"/>
        <v>1996</v>
      </c>
      <c r="S438" s="122">
        <f t="shared" si="49"/>
        <v>0</v>
      </c>
      <c r="T438" s="111">
        <f>VLOOKUP(R438,'B4_VINTAGE-TAX'!$A$2:$C$100,3,FALSE)</f>
        <v>0</v>
      </c>
      <c r="U438" s="76">
        <v>1</v>
      </c>
      <c r="V438" s="126">
        <f t="shared" si="45"/>
        <v>0</v>
      </c>
      <c r="W438" s="118">
        <f t="shared" si="44"/>
        <v>23</v>
      </c>
      <c r="X438" s="76">
        <v>1</v>
      </c>
      <c r="Y438" s="111">
        <f ca="1">IF(W438&gt;15,100%,OFFSET('B5_FED-CA Tax Depr Rates'!$D$23,0,'B1-NBV NTV Detail'!W438-1))</f>
        <v>1</v>
      </c>
      <c r="Z438" s="126">
        <f t="shared" ca="1" si="46"/>
        <v>0</v>
      </c>
      <c r="AA438" s="126">
        <f t="shared" ca="1" si="47"/>
        <v>0</v>
      </c>
      <c r="AB438" s="111">
        <f ca="1">IF($W438&gt;22,100%,OFFSET('B5_FED-CA Tax Depr Rates'!$D$30,0,'B1-NBV NTV Detail'!$W438-1))</f>
        <v>1</v>
      </c>
      <c r="AC438" s="126">
        <f t="shared" ca="1" si="48"/>
        <v>0</v>
      </c>
    </row>
    <row r="439" spans="1:29">
      <c r="A439" s="20" t="s">
        <v>93</v>
      </c>
      <c r="B439" s="24" t="s">
        <v>94</v>
      </c>
      <c r="C439" s="24" t="s">
        <v>104</v>
      </c>
      <c r="D439" s="24" t="s">
        <v>98</v>
      </c>
      <c r="E439" s="24" t="s">
        <v>96</v>
      </c>
      <c r="F439" s="213">
        <v>1998</v>
      </c>
      <c r="G439" s="215" t="s">
        <v>322</v>
      </c>
      <c r="H439" s="215">
        <v>0</v>
      </c>
      <c r="I439" s="215" t="s">
        <v>322</v>
      </c>
      <c r="J439" s="216" t="s">
        <v>322</v>
      </c>
      <c r="K439" s="219"/>
      <c r="L439" s="206"/>
      <c r="R439" s="110">
        <f t="shared" si="43"/>
        <v>1998</v>
      </c>
      <c r="S439" s="122">
        <f t="shared" si="49"/>
        <v>0</v>
      </c>
      <c r="T439" s="111">
        <f>VLOOKUP(R439,'B4_VINTAGE-TAX'!$A$2:$C$100,3,FALSE)</f>
        <v>0</v>
      </c>
      <c r="U439" s="76">
        <v>1</v>
      </c>
      <c r="V439" s="126">
        <f t="shared" si="45"/>
        <v>0</v>
      </c>
      <c r="W439" s="118">
        <f t="shared" si="44"/>
        <v>21</v>
      </c>
      <c r="X439" s="76">
        <v>1</v>
      </c>
      <c r="Y439" s="111">
        <f ca="1">IF(W439&gt;15,100%,OFFSET('B5_FED-CA Tax Depr Rates'!$D$23,0,'B1-NBV NTV Detail'!W439-1))</f>
        <v>1</v>
      </c>
      <c r="Z439" s="126">
        <f t="shared" ca="1" si="46"/>
        <v>0</v>
      </c>
      <c r="AA439" s="126">
        <f t="shared" ca="1" si="47"/>
        <v>0</v>
      </c>
      <c r="AB439" s="111">
        <f ca="1">IF($W439&gt;22,100%,OFFSET('B5_FED-CA Tax Depr Rates'!$D$30,0,'B1-NBV NTV Detail'!$W439-1))</f>
        <v>0.99213184116815234</v>
      </c>
      <c r="AC439" s="126">
        <f t="shared" ca="1" si="48"/>
        <v>0</v>
      </c>
    </row>
    <row r="440" spans="1:29">
      <c r="A440" s="20" t="s">
        <v>93</v>
      </c>
      <c r="B440" s="24" t="s">
        <v>94</v>
      </c>
      <c r="C440" s="24" t="s">
        <v>104</v>
      </c>
      <c r="D440" s="24" t="s">
        <v>98</v>
      </c>
      <c r="E440" s="24" t="s">
        <v>96</v>
      </c>
      <c r="F440" s="213">
        <v>1999</v>
      </c>
      <c r="G440" s="215" t="s">
        <v>322</v>
      </c>
      <c r="H440" s="215">
        <v>0</v>
      </c>
      <c r="I440" s="215" t="s">
        <v>322</v>
      </c>
      <c r="J440" s="216" t="s">
        <v>322</v>
      </c>
      <c r="K440" s="219"/>
      <c r="L440" s="206"/>
      <c r="R440" s="110">
        <f t="shared" si="43"/>
        <v>1999</v>
      </c>
      <c r="S440" s="122">
        <f t="shared" si="49"/>
        <v>0</v>
      </c>
      <c r="T440" s="111">
        <f>VLOOKUP(R440,'B4_VINTAGE-TAX'!$A$2:$C$100,3,FALSE)</f>
        <v>0</v>
      </c>
      <c r="U440" s="76">
        <v>1</v>
      </c>
      <c r="V440" s="126">
        <f t="shared" si="45"/>
        <v>0</v>
      </c>
      <c r="W440" s="118">
        <f t="shared" si="44"/>
        <v>20</v>
      </c>
      <c r="X440" s="76">
        <v>1</v>
      </c>
      <c r="Y440" s="111">
        <f ca="1">IF(W440&gt;15,100%,OFFSET('B5_FED-CA Tax Depr Rates'!$D$23,0,'B1-NBV NTV Detail'!W440-1))</f>
        <v>1</v>
      </c>
      <c r="Z440" s="126">
        <f t="shared" ca="1" si="46"/>
        <v>0</v>
      </c>
      <c r="AA440" s="126">
        <f t="shared" ca="1" si="47"/>
        <v>0</v>
      </c>
      <c r="AB440" s="111">
        <f ca="1">IF($W440&gt;22,100%,OFFSET('B5_FED-CA Tax Depr Rates'!$D$30,0,'B1-NBV NTV Detail'!$W440-1))</f>
        <v>0.98229487211555422</v>
      </c>
      <c r="AC440" s="126">
        <f t="shared" ca="1" si="48"/>
        <v>0</v>
      </c>
    </row>
    <row r="441" spans="1:29">
      <c r="A441" s="20" t="s">
        <v>93</v>
      </c>
      <c r="B441" s="24" t="s">
        <v>94</v>
      </c>
      <c r="C441" s="24" t="s">
        <v>104</v>
      </c>
      <c r="D441" s="24" t="s">
        <v>98</v>
      </c>
      <c r="E441" s="24" t="s">
        <v>96</v>
      </c>
      <c r="F441" s="213">
        <v>2002</v>
      </c>
      <c r="G441" s="215" t="s">
        <v>322</v>
      </c>
      <c r="H441" s="215">
        <v>0</v>
      </c>
      <c r="I441" s="215" t="s">
        <v>322</v>
      </c>
      <c r="J441" s="216" t="s">
        <v>322</v>
      </c>
      <c r="K441" s="219"/>
      <c r="L441" s="206"/>
      <c r="R441" s="110">
        <f t="shared" si="43"/>
        <v>2002</v>
      </c>
      <c r="S441" s="122">
        <f t="shared" si="49"/>
        <v>0</v>
      </c>
      <c r="T441" s="111">
        <f>VLOOKUP(R441,'B4_VINTAGE-TAX'!$A$2:$C$100,3,FALSE)</f>
        <v>0.3</v>
      </c>
      <c r="U441" s="76">
        <v>1</v>
      </c>
      <c r="V441" s="126">
        <f t="shared" si="45"/>
        <v>0</v>
      </c>
      <c r="W441" s="118">
        <f t="shared" si="44"/>
        <v>17</v>
      </c>
      <c r="X441" s="76">
        <v>1</v>
      </c>
      <c r="Y441" s="111">
        <f ca="1">IF(W441&gt;15,100%,OFFSET('B5_FED-CA Tax Depr Rates'!$D$23,0,'B1-NBV NTV Detail'!W441-1))</f>
        <v>1</v>
      </c>
      <c r="Z441" s="126">
        <f t="shared" ca="1" si="46"/>
        <v>0</v>
      </c>
      <c r="AA441" s="126">
        <f t="shared" ca="1" si="47"/>
        <v>0</v>
      </c>
      <c r="AB441" s="111">
        <f ca="1">IF($W441&gt;22,100%,OFFSET('B5_FED-CA Tax Depr Rates'!$D$30,0,'B1-NBV NTV Detail'!$W441-1))</f>
        <v>0.92917495565937902</v>
      </c>
      <c r="AC441" s="126">
        <f t="shared" ca="1" si="48"/>
        <v>0</v>
      </c>
    </row>
    <row r="442" spans="1:29">
      <c r="A442" s="20" t="s">
        <v>93</v>
      </c>
      <c r="B442" s="24" t="s">
        <v>94</v>
      </c>
      <c r="C442" s="24" t="s">
        <v>104</v>
      </c>
      <c r="D442" s="24" t="s">
        <v>98</v>
      </c>
      <c r="E442" s="24" t="s">
        <v>96</v>
      </c>
      <c r="F442" s="213">
        <v>2005</v>
      </c>
      <c r="G442" s="215" t="s">
        <v>322</v>
      </c>
      <c r="H442" s="215">
        <v>0</v>
      </c>
      <c r="I442" s="215" t="s">
        <v>322</v>
      </c>
      <c r="J442" s="216" t="s">
        <v>322</v>
      </c>
      <c r="K442" s="219"/>
      <c r="L442" s="206"/>
      <c r="R442" s="110">
        <f t="shared" si="43"/>
        <v>2005</v>
      </c>
      <c r="S442" s="122">
        <f t="shared" si="49"/>
        <v>0</v>
      </c>
      <c r="T442" s="111">
        <f>VLOOKUP(R442,'B4_VINTAGE-TAX'!$A$2:$C$100,3,FALSE)</f>
        <v>0</v>
      </c>
      <c r="U442" s="76">
        <v>1</v>
      </c>
      <c r="V442" s="126">
        <f t="shared" si="45"/>
        <v>0</v>
      </c>
      <c r="W442" s="118">
        <f t="shared" si="44"/>
        <v>14</v>
      </c>
      <c r="X442" s="76">
        <v>1</v>
      </c>
      <c r="Y442" s="111">
        <f ca="1">IF(W442&gt;15,100%,OFFSET('B5_FED-CA Tax Depr Rates'!$D$23,0,'B1-NBV NTV Detail'!W442-1))</f>
        <v>0.91140000000000021</v>
      </c>
      <c r="Z442" s="126">
        <f t="shared" ca="1" si="46"/>
        <v>0</v>
      </c>
      <c r="AA442" s="126">
        <f t="shared" ca="1" si="47"/>
        <v>0</v>
      </c>
      <c r="AB442" s="111">
        <f ca="1">IF($W442&gt;22,100%,OFFSET('B5_FED-CA Tax Depr Rates'!$D$30,0,'B1-NBV NTV Detail'!$W442-1))</f>
        <v>0.84063504344577311</v>
      </c>
      <c r="AC442" s="126">
        <f t="shared" ca="1" si="48"/>
        <v>0</v>
      </c>
    </row>
    <row r="443" spans="1:29">
      <c r="A443" s="20" t="s">
        <v>93</v>
      </c>
      <c r="B443" s="24" t="s">
        <v>94</v>
      </c>
      <c r="C443" s="24" t="s">
        <v>104</v>
      </c>
      <c r="D443" s="24" t="s">
        <v>98</v>
      </c>
      <c r="E443" s="24" t="s">
        <v>96</v>
      </c>
      <c r="F443" s="213">
        <v>2006</v>
      </c>
      <c r="G443" s="215">
        <v>444</v>
      </c>
      <c r="H443" s="215">
        <v>8667.73</v>
      </c>
      <c r="I443" s="215">
        <v>1983.12</v>
      </c>
      <c r="J443" s="216">
        <v>6684.61</v>
      </c>
      <c r="K443" s="219"/>
      <c r="L443" s="206"/>
      <c r="R443" s="110">
        <f t="shared" si="43"/>
        <v>2006</v>
      </c>
      <c r="S443" s="122">
        <f t="shared" si="49"/>
        <v>8667.73</v>
      </c>
      <c r="T443" s="111">
        <f>VLOOKUP(R443,'B4_VINTAGE-TAX'!$A$2:$C$100,3,FALSE)</f>
        <v>0</v>
      </c>
      <c r="U443" s="76">
        <v>1</v>
      </c>
      <c r="V443" s="126">
        <f t="shared" si="45"/>
        <v>0</v>
      </c>
      <c r="W443" s="118">
        <f t="shared" si="44"/>
        <v>13</v>
      </c>
      <c r="X443" s="76">
        <v>1</v>
      </c>
      <c r="Y443" s="111">
        <f ca="1">IF(W443&gt;15,100%,OFFSET('B5_FED-CA Tax Depr Rates'!$D$23,0,'B1-NBV NTV Detail'!W443-1))</f>
        <v>0.85240000000000016</v>
      </c>
      <c r="Z443" s="126">
        <f t="shared" ca="1" si="46"/>
        <v>7388.3730520000008</v>
      </c>
      <c r="AA443" s="126">
        <f t="shared" ca="1" si="47"/>
        <v>7388.3730520000008</v>
      </c>
      <c r="AB443" s="111">
        <f ca="1">IF($W443&gt;22,100%,OFFSET('B5_FED-CA Tax Depr Rates'!$D$30,0,'B1-NBV NTV Detail'!$W443-1))</f>
        <v>0.80325314005651005</v>
      </c>
      <c r="AC443" s="126">
        <f t="shared" ca="1" si="48"/>
        <v>6962.3813396620135</v>
      </c>
    </row>
    <row r="444" spans="1:29">
      <c r="A444" s="20" t="s">
        <v>93</v>
      </c>
      <c r="B444" s="24" t="s">
        <v>94</v>
      </c>
      <c r="C444" s="24" t="s">
        <v>104</v>
      </c>
      <c r="D444" s="24" t="s">
        <v>98</v>
      </c>
      <c r="E444" s="24" t="s">
        <v>96</v>
      </c>
      <c r="F444" s="213">
        <v>2008</v>
      </c>
      <c r="G444" s="215">
        <v>64</v>
      </c>
      <c r="H444" s="215">
        <v>1257.1300000000001</v>
      </c>
      <c r="I444" s="215">
        <v>244.32</v>
      </c>
      <c r="J444" s="216">
        <v>1012.81</v>
      </c>
      <c r="K444" s="219"/>
      <c r="L444" s="206"/>
      <c r="R444" s="110">
        <f t="shared" si="43"/>
        <v>2008</v>
      </c>
      <c r="S444" s="122">
        <f t="shared" si="49"/>
        <v>1257.1300000000001</v>
      </c>
      <c r="T444" s="111">
        <f>VLOOKUP(R444,'B4_VINTAGE-TAX'!$A$2:$C$100,3,FALSE)</f>
        <v>0.5</v>
      </c>
      <c r="U444" s="76">
        <v>1</v>
      </c>
      <c r="V444" s="126">
        <f t="shared" si="45"/>
        <v>628.56500000000005</v>
      </c>
      <c r="W444" s="118">
        <f t="shared" si="44"/>
        <v>11</v>
      </c>
      <c r="X444" s="76">
        <v>1</v>
      </c>
      <c r="Y444" s="111">
        <f ca="1">IF(W444&gt;15,100%,OFFSET('B5_FED-CA Tax Depr Rates'!$D$23,0,'B1-NBV NTV Detail'!W444-1))</f>
        <v>0.73430000000000006</v>
      </c>
      <c r="Z444" s="126">
        <f t="shared" ca="1" si="46"/>
        <v>461.5552795000001</v>
      </c>
      <c r="AA444" s="126">
        <f t="shared" ca="1" si="47"/>
        <v>1090.1202795000002</v>
      </c>
      <c r="AB444" s="111">
        <f ca="1">IF($W444&gt;22,100%,OFFSET('B5_FED-CA Tax Depr Rates'!$D$30,0,'B1-NBV NTV Detail'!$W444-1))</f>
        <v>0.71667614798826351</v>
      </c>
      <c r="AC444" s="126">
        <f t="shared" ca="1" si="48"/>
        <v>900.95508592048577</v>
      </c>
    </row>
    <row r="445" spans="1:29">
      <c r="A445" s="20" t="s">
        <v>93</v>
      </c>
      <c r="B445" s="24" t="s">
        <v>94</v>
      </c>
      <c r="C445" s="24" t="s">
        <v>104</v>
      </c>
      <c r="D445" s="24" t="s">
        <v>98</v>
      </c>
      <c r="E445" s="24" t="s">
        <v>96</v>
      </c>
      <c r="F445" s="213">
        <v>2009</v>
      </c>
      <c r="G445" s="215">
        <v>65</v>
      </c>
      <c r="H445" s="215">
        <v>1287.3399999999999</v>
      </c>
      <c r="I445" s="215">
        <v>227.66</v>
      </c>
      <c r="J445" s="216">
        <v>1059.68</v>
      </c>
      <c r="K445" s="219"/>
      <c r="L445" s="206"/>
      <c r="R445" s="110">
        <f t="shared" si="43"/>
        <v>2009</v>
      </c>
      <c r="S445" s="122">
        <f t="shared" si="49"/>
        <v>1287.3399999999999</v>
      </c>
      <c r="T445" s="111">
        <f>VLOOKUP(R445,'B4_VINTAGE-TAX'!$A$2:$C$100,3,FALSE)</f>
        <v>0.5</v>
      </c>
      <c r="U445" s="76">
        <v>1</v>
      </c>
      <c r="V445" s="126">
        <f t="shared" si="45"/>
        <v>643.66999999999996</v>
      </c>
      <c r="W445" s="118">
        <f t="shared" si="44"/>
        <v>10</v>
      </c>
      <c r="X445" s="76">
        <v>1</v>
      </c>
      <c r="Y445" s="111">
        <f ca="1">IF(W445&gt;15,100%,OFFSET('B5_FED-CA Tax Depr Rates'!$D$23,0,'B1-NBV NTV Detail'!W445-1))</f>
        <v>0.67520000000000002</v>
      </c>
      <c r="Z445" s="126">
        <f t="shared" ca="1" si="46"/>
        <v>434.60598399999998</v>
      </c>
      <c r="AA445" s="126">
        <f t="shared" ca="1" si="47"/>
        <v>1078.2759839999999</v>
      </c>
      <c r="AB445" s="111">
        <f ca="1">IF($W445&gt;22,100%,OFFSET('B5_FED-CA Tax Depr Rates'!$D$30,0,'B1-NBV NTV Detail'!$W445-1))</f>
        <v>0.66749929349637782</v>
      </c>
      <c r="AC445" s="126">
        <f t="shared" ca="1" si="48"/>
        <v>859.29854048962693</v>
      </c>
    </row>
    <row r="446" spans="1:29">
      <c r="A446" s="20" t="s">
        <v>93</v>
      </c>
      <c r="B446" s="24" t="s">
        <v>94</v>
      </c>
      <c r="C446" s="24" t="s">
        <v>104</v>
      </c>
      <c r="D446" s="24" t="s">
        <v>98</v>
      </c>
      <c r="E446" s="24" t="s">
        <v>96</v>
      </c>
      <c r="F446" s="213">
        <v>2010</v>
      </c>
      <c r="G446" s="215">
        <v>100</v>
      </c>
      <c r="H446" s="215">
        <v>29938.91</v>
      </c>
      <c r="I446" s="215">
        <v>4764.83</v>
      </c>
      <c r="J446" s="216">
        <v>25174.080000000002</v>
      </c>
      <c r="K446" s="219"/>
      <c r="L446" s="206"/>
      <c r="R446" s="110">
        <f t="shared" si="43"/>
        <v>2010</v>
      </c>
      <c r="S446" s="122">
        <f t="shared" si="49"/>
        <v>29938.91</v>
      </c>
      <c r="T446" s="111">
        <f>VLOOKUP(R446,'B4_VINTAGE-TAX'!$A$2:$C$100,3,FALSE)</f>
        <v>0.5</v>
      </c>
      <c r="U446" s="76">
        <v>1</v>
      </c>
      <c r="V446" s="126">
        <f t="shared" si="45"/>
        <v>14969.455</v>
      </c>
      <c r="W446" s="118">
        <f t="shared" si="44"/>
        <v>9</v>
      </c>
      <c r="X446" s="76">
        <v>1</v>
      </c>
      <c r="Y446" s="111">
        <f ca="1">IF(W446&gt;15,100%,OFFSET('B5_FED-CA Tax Depr Rates'!$D$23,0,'B1-NBV NTV Detail'!W446-1))</f>
        <v>0.61620000000000008</v>
      </c>
      <c r="Z446" s="126">
        <f t="shared" ca="1" si="46"/>
        <v>9224.1781710000014</v>
      </c>
      <c r="AA446" s="126">
        <f t="shared" ca="1" si="47"/>
        <v>24193.633171000001</v>
      </c>
      <c r="AB446" s="111">
        <f ca="1">IF($W446&gt;22,100%,OFFSET('B5_FED-CA Tax Depr Rates'!$D$30,0,'B1-NBV NTV Detail'!$W446-1))</f>
        <v>0.61435779807049151</v>
      </c>
      <c r="AC446" s="126">
        <f t="shared" ca="1" si="48"/>
        <v>18393.202824230619</v>
      </c>
    </row>
    <row r="447" spans="1:29">
      <c r="A447" s="20" t="s">
        <v>93</v>
      </c>
      <c r="B447" s="24" t="s">
        <v>94</v>
      </c>
      <c r="C447" s="24" t="s">
        <v>104</v>
      </c>
      <c r="D447" s="24" t="s">
        <v>105</v>
      </c>
      <c r="E447" s="24" t="s">
        <v>96</v>
      </c>
      <c r="F447" s="213">
        <v>1929</v>
      </c>
      <c r="G447" s="215">
        <v>111</v>
      </c>
      <c r="H447" s="215">
        <v>4984.26</v>
      </c>
      <c r="I447" s="215">
        <v>5770.36</v>
      </c>
      <c r="J447" s="216">
        <v>-786.1</v>
      </c>
      <c r="K447" s="219"/>
      <c r="L447" s="206"/>
      <c r="R447" s="110">
        <f t="shared" si="43"/>
        <v>1929</v>
      </c>
      <c r="S447" s="122">
        <f t="shared" si="49"/>
        <v>4984.26</v>
      </c>
      <c r="T447" s="111">
        <f>VLOOKUP(R447,'B4_VINTAGE-TAX'!$A$2:$C$100,3,FALSE)</f>
        <v>0</v>
      </c>
      <c r="U447" s="76">
        <v>1</v>
      </c>
      <c r="V447" s="126">
        <f t="shared" si="45"/>
        <v>0</v>
      </c>
      <c r="W447" s="118">
        <f t="shared" si="44"/>
        <v>90</v>
      </c>
      <c r="X447" s="76">
        <v>1</v>
      </c>
      <c r="Y447" s="111">
        <f ca="1">IF(W447&gt;15,100%,OFFSET('B5_FED-CA Tax Depr Rates'!$D$23,0,'B1-NBV NTV Detail'!W447-1))</f>
        <v>1</v>
      </c>
      <c r="Z447" s="126">
        <f t="shared" ca="1" si="46"/>
        <v>4984.26</v>
      </c>
      <c r="AA447" s="126">
        <f t="shared" ca="1" si="47"/>
        <v>4984.26</v>
      </c>
      <c r="AB447" s="111">
        <f ca="1">IF($W447&gt;22,100%,OFFSET('B5_FED-CA Tax Depr Rates'!$D$30,0,'B1-NBV NTV Detail'!$W447-1))</f>
        <v>1</v>
      </c>
      <c r="AC447" s="126">
        <f t="shared" ca="1" si="48"/>
        <v>4984.26</v>
      </c>
    </row>
    <row r="448" spans="1:29">
      <c r="A448" s="20" t="s">
        <v>93</v>
      </c>
      <c r="B448" s="24" t="s">
        <v>94</v>
      </c>
      <c r="C448" s="24" t="s">
        <v>104</v>
      </c>
      <c r="D448" s="24" t="s">
        <v>105</v>
      </c>
      <c r="E448" s="24" t="s">
        <v>96</v>
      </c>
      <c r="F448" s="213">
        <v>1930</v>
      </c>
      <c r="G448" s="215">
        <v>77</v>
      </c>
      <c r="H448" s="215">
        <v>3478.39</v>
      </c>
      <c r="I448" s="215">
        <v>4000.78</v>
      </c>
      <c r="J448" s="216">
        <v>-522.39</v>
      </c>
      <c r="K448" s="219"/>
      <c r="L448" s="206"/>
      <c r="R448" s="110">
        <f t="shared" si="43"/>
        <v>1930</v>
      </c>
      <c r="S448" s="122">
        <f t="shared" si="49"/>
        <v>3478.39</v>
      </c>
      <c r="T448" s="111">
        <f>VLOOKUP(R448,'B4_VINTAGE-TAX'!$A$2:$C$100,3,FALSE)</f>
        <v>0</v>
      </c>
      <c r="U448" s="76">
        <v>1</v>
      </c>
      <c r="V448" s="126">
        <f t="shared" si="45"/>
        <v>0</v>
      </c>
      <c r="W448" s="118">
        <f t="shared" si="44"/>
        <v>89</v>
      </c>
      <c r="X448" s="76">
        <v>1</v>
      </c>
      <c r="Y448" s="111">
        <f ca="1">IF(W448&gt;15,100%,OFFSET('B5_FED-CA Tax Depr Rates'!$D$23,0,'B1-NBV NTV Detail'!W448-1))</f>
        <v>1</v>
      </c>
      <c r="Z448" s="126">
        <f t="shared" ca="1" si="46"/>
        <v>3478.39</v>
      </c>
      <c r="AA448" s="126">
        <f t="shared" ca="1" si="47"/>
        <v>3478.39</v>
      </c>
      <c r="AB448" s="111">
        <f ca="1">IF($W448&gt;22,100%,OFFSET('B5_FED-CA Tax Depr Rates'!$D$30,0,'B1-NBV NTV Detail'!$W448-1))</f>
        <v>1</v>
      </c>
      <c r="AC448" s="126">
        <f t="shared" ca="1" si="48"/>
        <v>3478.39</v>
      </c>
    </row>
    <row r="449" spans="1:29">
      <c r="A449" s="20" t="s">
        <v>93</v>
      </c>
      <c r="B449" s="24" t="s">
        <v>94</v>
      </c>
      <c r="C449" s="24" t="s">
        <v>104</v>
      </c>
      <c r="D449" s="24" t="s">
        <v>105</v>
      </c>
      <c r="E449" s="24" t="s">
        <v>96</v>
      </c>
      <c r="F449" s="213">
        <v>1931</v>
      </c>
      <c r="G449" s="215">
        <v>1</v>
      </c>
      <c r="H449" s="215">
        <v>66.260000000000005</v>
      </c>
      <c r="I449" s="215">
        <v>75.709999999999994</v>
      </c>
      <c r="J449" s="216">
        <v>-9.4499999999999993</v>
      </c>
      <c r="K449" s="219"/>
      <c r="L449" s="206"/>
      <c r="R449" s="110">
        <f t="shared" si="43"/>
        <v>1931</v>
      </c>
      <c r="S449" s="122">
        <f t="shared" si="49"/>
        <v>66.260000000000005</v>
      </c>
      <c r="T449" s="111">
        <f>VLOOKUP(R449,'B4_VINTAGE-TAX'!$A$2:$C$100,3,FALSE)</f>
        <v>0</v>
      </c>
      <c r="U449" s="76">
        <v>1</v>
      </c>
      <c r="V449" s="126">
        <f t="shared" si="45"/>
        <v>0</v>
      </c>
      <c r="W449" s="118">
        <f t="shared" si="44"/>
        <v>88</v>
      </c>
      <c r="X449" s="76">
        <v>1</v>
      </c>
      <c r="Y449" s="111">
        <f ca="1">IF(W449&gt;15,100%,OFFSET('B5_FED-CA Tax Depr Rates'!$D$23,0,'B1-NBV NTV Detail'!W449-1))</f>
        <v>1</v>
      </c>
      <c r="Z449" s="126">
        <f t="shared" ca="1" si="46"/>
        <v>66.260000000000005</v>
      </c>
      <c r="AA449" s="126">
        <f t="shared" ca="1" si="47"/>
        <v>66.260000000000005</v>
      </c>
      <c r="AB449" s="111">
        <f ca="1">IF($W449&gt;22,100%,OFFSET('B5_FED-CA Tax Depr Rates'!$D$30,0,'B1-NBV NTV Detail'!$W449-1))</f>
        <v>1</v>
      </c>
      <c r="AC449" s="126">
        <f t="shared" ca="1" si="48"/>
        <v>66.260000000000005</v>
      </c>
    </row>
    <row r="450" spans="1:29">
      <c r="A450" s="20" t="s">
        <v>93</v>
      </c>
      <c r="B450" s="24" t="s">
        <v>94</v>
      </c>
      <c r="C450" s="24" t="s">
        <v>104</v>
      </c>
      <c r="D450" s="24" t="s">
        <v>105</v>
      </c>
      <c r="E450" s="24" t="s">
        <v>96</v>
      </c>
      <c r="F450" s="213">
        <v>1935</v>
      </c>
      <c r="G450" s="215">
        <v>17</v>
      </c>
      <c r="H450" s="215">
        <v>775.09</v>
      </c>
      <c r="I450" s="215">
        <v>862</v>
      </c>
      <c r="J450" s="216">
        <v>-86.91</v>
      </c>
      <c r="K450" s="219"/>
      <c r="L450" s="206"/>
      <c r="R450" s="110">
        <f t="shared" si="43"/>
        <v>1935</v>
      </c>
      <c r="S450" s="122">
        <f t="shared" si="49"/>
        <v>775.09</v>
      </c>
      <c r="T450" s="111">
        <f>VLOOKUP(R450,'B4_VINTAGE-TAX'!$A$2:$C$100,3,FALSE)</f>
        <v>0</v>
      </c>
      <c r="U450" s="76">
        <v>1</v>
      </c>
      <c r="V450" s="126">
        <f t="shared" si="45"/>
        <v>0</v>
      </c>
      <c r="W450" s="118">
        <f t="shared" si="44"/>
        <v>84</v>
      </c>
      <c r="X450" s="76">
        <v>1</v>
      </c>
      <c r="Y450" s="111">
        <f ca="1">IF(W450&gt;15,100%,OFFSET('B5_FED-CA Tax Depr Rates'!$D$23,0,'B1-NBV NTV Detail'!W450-1))</f>
        <v>1</v>
      </c>
      <c r="Z450" s="126">
        <f t="shared" ca="1" si="46"/>
        <v>775.09</v>
      </c>
      <c r="AA450" s="126">
        <f t="shared" ca="1" si="47"/>
        <v>775.09</v>
      </c>
      <c r="AB450" s="111">
        <f ca="1">IF($W450&gt;22,100%,OFFSET('B5_FED-CA Tax Depr Rates'!$D$30,0,'B1-NBV NTV Detail'!$W450-1))</f>
        <v>1</v>
      </c>
      <c r="AC450" s="126">
        <f t="shared" ca="1" si="48"/>
        <v>775.09</v>
      </c>
    </row>
    <row r="451" spans="1:29">
      <c r="A451" s="20" t="s">
        <v>93</v>
      </c>
      <c r="B451" s="24" t="s">
        <v>94</v>
      </c>
      <c r="C451" s="24" t="s">
        <v>104</v>
      </c>
      <c r="D451" s="24" t="s">
        <v>105</v>
      </c>
      <c r="E451" s="24" t="s">
        <v>96</v>
      </c>
      <c r="F451" s="213">
        <v>1937</v>
      </c>
      <c r="G451" s="215">
        <v>1</v>
      </c>
      <c r="H451" s="215">
        <v>64.709999999999994</v>
      </c>
      <c r="I451" s="215">
        <v>70.95</v>
      </c>
      <c r="J451" s="216">
        <v>-6.24</v>
      </c>
      <c r="K451" s="219"/>
      <c r="L451" s="206"/>
      <c r="R451" s="110">
        <f t="shared" si="43"/>
        <v>1937</v>
      </c>
      <c r="S451" s="122">
        <f t="shared" si="49"/>
        <v>64.709999999999994</v>
      </c>
      <c r="T451" s="111">
        <f>VLOOKUP(R451,'B4_VINTAGE-TAX'!$A$2:$C$100,3,FALSE)</f>
        <v>0</v>
      </c>
      <c r="U451" s="76">
        <v>1</v>
      </c>
      <c r="V451" s="126">
        <f t="shared" si="45"/>
        <v>0</v>
      </c>
      <c r="W451" s="118">
        <f t="shared" si="44"/>
        <v>82</v>
      </c>
      <c r="X451" s="76">
        <v>1</v>
      </c>
      <c r="Y451" s="111">
        <f ca="1">IF(W451&gt;15,100%,OFFSET('B5_FED-CA Tax Depr Rates'!$D$23,0,'B1-NBV NTV Detail'!W451-1))</f>
        <v>1</v>
      </c>
      <c r="Z451" s="126">
        <f t="shared" ca="1" si="46"/>
        <v>64.709999999999994</v>
      </c>
      <c r="AA451" s="126">
        <f t="shared" ca="1" si="47"/>
        <v>64.709999999999994</v>
      </c>
      <c r="AB451" s="111">
        <f ca="1">IF($W451&gt;22,100%,OFFSET('B5_FED-CA Tax Depr Rates'!$D$30,0,'B1-NBV NTV Detail'!$W451-1))</f>
        <v>1</v>
      </c>
      <c r="AC451" s="126">
        <f t="shared" ca="1" si="48"/>
        <v>64.709999999999994</v>
      </c>
    </row>
    <row r="452" spans="1:29">
      <c r="A452" s="20" t="s">
        <v>93</v>
      </c>
      <c r="B452" s="24" t="s">
        <v>94</v>
      </c>
      <c r="C452" s="24" t="s">
        <v>104</v>
      </c>
      <c r="D452" s="24" t="s">
        <v>105</v>
      </c>
      <c r="E452" s="24" t="s">
        <v>96</v>
      </c>
      <c r="F452" s="213">
        <v>1938</v>
      </c>
      <c r="G452" s="215">
        <v>18</v>
      </c>
      <c r="H452" s="215">
        <v>836</v>
      </c>
      <c r="I452" s="215">
        <v>910.03</v>
      </c>
      <c r="J452" s="216">
        <v>-74.03</v>
      </c>
      <c r="K452" s="219"/>
      <c r="L452" s="206"/>
      <c r="R452" s="110">
        <f t="shared" si="43"/>
        <v>1938</v>
      </c>
      <c r="S452" s="122">
        <f t="shared" si="49"/>
        <v>836</v>
      </c>
      <c r="T452" s="111">
        <f>VLOOKUP(R452,'B4_VINTAGE-TAX'!$A$2:$C$100,3,FALSE)</f>
        <v>0</v>
      </c>
      <c r="U452" s="76">
        <v>1</v>
      </c>
      <c r="V452" s="126">
        <f t="shared" si="45"/>
        <v>0</v>
      </c>
      <c r="W452" s="118">
        <f t="shared" si="44"/>
        <v>81</v>
      </c>
      <c r="X452" s="76">
        <v>1</v>
      </c>
      <c r="Y452" s="111">
        <f ca="1">IF(W452&gt;15,100%,OFFSET('B5_FED-CA Tax Depr Rates'!$D$23,0,'B1-NBV NTV Detail'!W452-1))</f>
        <v>1</v>
      </c>
      <c r="Z452" s="126">
        <f t="shared" ca="1" si="46"/>
        <v>836</v>
      </c>
      <c r="AA452" s="126">
        <f t="shared" ca="1" si="47"/>
        <v>836</v>
      </c>
      <c r="AB452" s="111">
        <f ca="1">IF($W452&gt;22,100%,OFFSET('B5_FED-CA Tax Depr Rates'!$D$30,0,'B1-NBV NTV Detail'!$W452-1))</f>
        <v>1</v>
      </c>
      <c r="AC452" s="126">
        <f t="shared" ca="1" si="48"/>
        <v>836</v>
      </c>
    </row>
    <row r="453" spans="1:29">
      <c r="A453" s="20" t="s">
        <v>93</v>
      </c>
      <c r="B453" s="24" t="s">
        <v>94</v>
      </c>
      <c r="C453" s="24" t="s">
        <v>104</v>
      </c>
      <c r="D453" s="24" t="s">
        <v>105</v>
      </c>
      <c r="E453" s="24" t="s">
        <v>96</v>
      </c>
      <c r="F453" s="213">
        <v>1941</v>
      </c>
      <c r="G453" s="215">
        <v>229</v>
      </c>
      <c r="H453" s="215">
        <v>10282.64</v>
      </c>
      <c r="I453" s="215">
        <v>10941.64</v>
      </c>
      <c r="J453" s="216">
        <v>-659</v>
      </c>
      <c r="K453" s="219"/>
      <c r="L453" s="206"/>
      <c r="R453" s="110">
        <f t="shared" si="43"/>
        <v>1941</v>
      </c>
      <c r="S453" s="122">
        <f t="shared" si="49"/>
        <v>10282.64</v>
      </c>
      <c r="T453" s="111">
        <f>VLOOKUP(R453,'B4_VINTAGE-TAX'!$A$2:$C$100,3,FALSE)</f>
        <v>0</v>
      </c>
      <c r="U453" s="76">
        <v>1</v>
      </c>
      <c r="V453" s="126">
        <f t="shared" si="45"/>
        <v>0</v>
      </c>
      <c r="W453" s="118">
        <f t="shared" si="44"/>
        <v>78</v>
      </c>
      <c r="X453" s="76">
        <v>1</v>
      </c>
      <c r="Y453" s="111">
        <f ca="1">IF(W453&gt;15,100%,OFFSET('B5_FED-CA Tax Depr Rates'!$D$23,0,'B1-NBV NTV Detail'!W453-1))</f>
        <v>1</v>
      </c>
      <c r="Z453" s="126">
        <f t="shared" ca="1" si="46"/>
        <v>10282.64</v>
      </c>
      <c r="AA453" s="126">
        <f t="shared" ca="1" si="47"/>
        <v>10282.64</v>
      </c>
      <c r="AB453" s="111">
        <f ca="1">IF($W453&gt;22,100%,OFFSET('B5_FED-CA Tax Depr Rates'!$D$30,0,'B1-NBV NTV Detail'!$W453-1))</f>
        <v>1</v>
      </c>
      <c r="AC453" s="126">
        <f t="shared" ca="1" si="48"/>
        <v>10282.64</v>
      </c>
    </row>
    <row r="454" spans="1:29">
      <c r="A454" s="20" t="s">
        <v>93</v>
      </c>
      <c r="B454" s="24" t="s">
        <v>94</v>
      </c>
      <c r="C454" s="24" t="s">
        <v>104</v>
      </c>
      <c r="D454" s="24" t="s">
        <v>105</v>
      </c>
      <c r="E454" s="24" t="s">
        <v>96</v>
      </c>
      <c r="F454" s="213">
        <v>1942</v>
      </c>
      <c r="G454" s="215">
        <v>119</v>
      </c>
      <c r="H454" s="215">
        <v>5338.94</v>
      </c>
      <c r="I454" s="215">
        <v>5636.22</v>
      </c>
      <c r="J454" s="216">
        <v>-297.27999999999997</v>
      </c>
      <c r="K454" s="219"/>
      <c r="L454" s="206"/>
      <c r="R454" s="110">
        <f t="shared" si="43"/>
        <v>1942</v>
      </c>
      <c r="S454" s="122">
        <f t="shared" si="49"/>
        <v>5338.94</v>
      </c>
      <c r="T454" s="111">
        <f>VLOOKUP(R454,'B4_VINTAGE-TAX'!$A$2:$C$100,3,FALSE)</f>
        <v>0</v>
      </c>
      <c r="U454" s="76">
        <v>1</v>
      </c>
      <c r="V454" s="126">
        <f t="shared" si="45"/>
        <v>0</v>
      </c>
      <c r="W454" s="118">
        <f t="shared" si="44"/>
        <v>77</v>
      </c>
      <c r="X454" s="76">
        <v>1</v>
      </c>
      <c r="Y454" s="111">
        <f ca="1">IF(W454&gt;15,100%,OFFSET('B5_FED-CA Tax Depr Rates'!$D$23,0,'B1-NBV NTV Detail'!W454-1))</f>
        <v>1</v>
      </c>
      <c r="Z454" s="126">
        <f t="shared" ca="1" si="46"/>
        <v>5338.94</v>
      </c>
      <c r="AA454" s="126">
        <f t="shared" ca="1" si="47"/>
        <v>5338.94</v>
      </c>
      <c r="AB454" s="111">
        <f ca="1">IF($W454&gt;22,100%,OFFSET('B5_FED-CA Tax Depr Rates'!$D$30,0,'B1-NBV NTV Detail'!$W454-1))</f>
        <v>1</v>
      </c>
      <c r="AC454" s="126">
        <f t="shared" ca="1" si="48"/>
        <v>5338.94</v>
      </c>
    </row>
    <row r="455" spans="1:29">
      <c r="A455" s="20" t="s">
        <v>93</v>
      </c>
      <c r="B455" s="24" t="s">
        <v>94</v>
      </c>
      <c r="C455" s="24" t="s">
        <v>104</v>
      </c>
      <c r="D455" s="24" t="s">
        <v>105</v>
      </c>
      <c r="E455" s="24" t="s">
        <v>96</v>
      </c>
      <c r="F455" s="213">
        <v>1943</v>
      </c>
      <c r="G455" s="215">
        <v>5</v>
      </c>
      <c r="H455" s="215">
        <v>234.79</v>
      </c>
      <c r="I455" s="215">
        <v>245.86</v>
      </c>
      <c r="J455" s="216">
        <v>-11.07</v>
      </c>
      <c r="K455" s="219"/>
      <c r="L455" s="206"/>
      <c r="R455" s="110">
        <f t="shared" si="43"/>
        <v>1943</v>
      </c>
      <c r="S455" s="122">
        <f t="shared" si="49"/>
        <v>234.79</v>
      </c>
      <c r="T455" s="111">
        <f>VLOOKUP(R455,'B4_VINTAGE-TAX'!$A$2:$C$100,3,FALSE)</f>
        <v>0</v>
      </c>
      <c r="U455" s="76">
        <v>1</v>
      </c>
      <c r="V455" s="126">
        <f t="shared" si="45"/>
        <v>0</v>
      </c>
      <c r="W455" s="118">
        <f t="shared" si="44"/>
        <v>76</v>
      </c>
      <c r="X455" s="76">
        <v>1</v>
      </c>
      <c r="Y455" s="111">
        <f ca="1">IF(W455&gt;15,100%,OFFSET('B5_FED-CA Tax Depr Rates'!$D$23,0,'B1-NBV NTV Detail'!W455-1))</f>
        <v>1</v>
      </c>
      <c r="Z455" s="126">
        <f t="shared" ca="1" si="46"/>
        <v>234.79</v>
      </c>
      <c r="AA455" s="126">
        <f t="shared" ca="1" si="47"/>
        <v>234.79</v>
      </c>
      <c r="AB455" s="111">
        <f ca="1">IF($W455&gt;22,100%,OFFSET('B5_FED-CA Tax Depr Rates'!$D$30,0,'B1-NBV NTV Detail'!$W455-1))</f>
        <v>1</v>
      </c>
      <c r="AC455" s="126">
        <f t="shared" ca="1" si="48"/>
        <v>234.79</v>
      </c>
    </row>
    <row r="456" spans="1:29">
      <c r="A456" s="20" t="s">
        <v>93</v>
      </c>
      <c r="B456" s="24" t="s">
        <v>94</v>
      </c>
      <c r="C456" s="24" t="s">
        <v>104</v>
      </c>
      <c r="D456" s="24" t="s">
        <v>105</v>
      </c>
      <c r="E456" s="24" t="s">
        <v>96</v>
      </c>
      <c r="F456" s="213">
        <v>1945</v>
      </c>
      <c r="G456" s="215">
        <v>1</v>
      </c>
      <c r="H456" s="215">
        <v>70.09</v>
      </c>
      <c r="I456" s="215">
        <v>72.17</v>
      </c>
      <c r="J456" s="216">
        <v>-2.08</v>
      </c>
      <c r="K456" s="219"/>
      <c r="L456" s="206"/>
      <c r="R456" s="110">
        <f t="shared" si="43"/>
        <v>1945</v>
      </c>
      <c r="S456" s="122">
        <f t="shared" si="49"/>
        <v>70.09</v>
      </c>
      <c r="T456" s="111">
        <f>VLOOKUP(R456,'B4_VINTAGE-TAX'!$A$2:$C$100,3,FALSE)</f>
        <v>0</v>
      </c>
      <c r="U456" s="76">
        <v>1</v>
      </c>
      <c r="V456" s="126">
        <f t="shared" si="45"/>
        <v>0</v>
      </c>
      <c r="W456" s="118">
        <f t="shared" si="44"/>
        <v>74</v>
      </c>
      <c r="X456" s="76">
        <v>1</v>
      </c>
      <c r="Y456" s="111">
        <f ca="1">IF(W456&gt;15,100%,OFFSET('B5_FED-CA Tax Depr Rates'!$D$23,0,'B1-NBV NTV Detail'!W456-1))</f>
        <v>1</v>
      </c>
      <c r="Z456" s="126">
        <f t="shared" ca="1" si="46"/>
        <v>70.09</v>
      </c>
      <c r="AA456" s="126">
        <f t="shared" ca="1" si="47"/>
        <v>70.09</v>
      </c>
      <c r="AB456" s="111">
        <f ca="1">IF($W456&gt;22,100%,OFFSET('B5_FED-CA Tax Depr Rates'!$D$30,0,'B1-NBV NTV Detail'!$W456-1))</f>
        <v>1</v>
      </c>
      <c r="AC456" s="126">
        <f t="shared" ca="1" si="48"/>
        <v>70.09</v>
      </c>
    </row>
    <row r="457" spans="1:29">
      <c r="A457" s="20" t="s">
        <v>93</v>
      </c>
      <c r="B457" s="24" t="s">
        <v>94</v>
      </c>
      <c r="C457" s="24" t="s">
        <v>104</v>
      </c>
      <c r="D457" s="24" t="s">
        <v>105</v>
      </c>
      <c r="E457" s="24" t="s">
        <v>96</v>
      </c>
      <c r="F457" s="213">
        <v>1950</v>
      </c>
      <c r="G457" s="215">
        <v>35</v>
      </c>
      <c r="H457" s="215">
        <v>1613.62</v>
      </c>
      <c r="I457" s="215">
        <v>1586.6</v>
      </c>
      <c r="J457" s="216">
        <v>27.02</v>
      </c>
      <c r="K457" s="219"/>
      <c r="L457" s="206"/>
      <c r="R457" s="110">
        <f t="shared" si="43"/>
        <v>1950</v>
      </c>
      <c r="S457" s="122">
        <f t="shared" si="49"/>
        <v>1613.62</v>
      </c>
      <c r="T457" s="111">
        <f>VLOOKUP(R457,'B4_VINTAGE-TAX'!$A$2:$C$100,3,FALSE)</f>
        <v>0</v>
      </c>
      <c r="U457" s="76">
        <v>1</v>
      </c>
      <c r="V457" s="126">
        <f t="shared" si="45"/>
        <v>0</v>
      </c>
      <c r="W457" s="118">
        <f t="shared" si="44"/>
        <v>69</v>
      </c>
      <c r="X457" s="76">
        <v>1</v>
      </c>
      <c r="Y457" s="111">
        <f ca="1">IF(W457&gt;15,100%,OFFSET('B5_FED-CA Tax Depr Rates'!$D$23,0,'B1-NBV NTV Detail'!W457-1))</f>
        <v>1</v>
      </c>
      <c r="Z457" s="126">
        <f t="shared" ca="1" si="46"/>
        <v>1613.62</v>
      </c>
      <c r="AA457" s="126">
        <f t="shared" ca="1" si="47"/>
        <v>1613.62</v>
      </c>
      <c r="AB457" s="111">
        <f ca="1">IF($W457&gt;22,100%,OFFSET('B5_FED-CA Tax Depr Rates'!$D$30,0,'B1-NBV NTV Detail'!$W457-1))</f>
        <v>1</v>
      </c>
      <c r="AC457" s="126">
        <f t="shared" ca="1" si="48"/>
        <v>1613.62</v>
      </c>
    </row>
    <row r="458" spans="1:29">
      <c r="A458" s="20" t="s">
        <v>93</v>
      </c>
      <c r="B458" s="24" t="s">
        <v>94</v>
      </c>
      <c r="C458" s="24" t="s">
        <v>104</v>
      </c>
      <c r="D458" s="24" t="s">
        <v>105</v>
      </c>
      <c r="E458" s="24" t="s">
        <v>96</v>
      </c>
      <c r="F458" s="213">
        <v>1951</v>
      </c>
      <c r="G458" s="215">
        <v>857</v>
      </c>
      <c r="H458" s="215">
        <v>38445.839999999997</v>
      </c>
      <c r="I458" s="215">
        <v>37426.870000000003</v>
      </c>
      <c r="J458" s="216">
        <v>1018.97</v>
      </c>
      <c r="K458" s="219"/>
      <c r="L458" s="206"/>
      <c r="R458" s="110">
        <f t="shared" si="43"/>
        <v>1951</v>
      </c>
      <c r="S458" s="122">
        <f t="shared" si="49"/>
        <v>38445.839999999997</v>
      </c>
      <c r="T458" s="111">
        <f>VLOOKUP(R458,'B4_VINTAGE-TAX'!$A$2:$C$100,3,FALSE)</f>
        <v>0</v>
      </c>
      <c r="U458" s="76">
        <v>1</v>
      </c>
      <c r="V458" s="126">
        <f t="shared" si="45"/>
        <v>0</v>
      </c>
      <c r="W458" s="118">
        <f t="shared" si="44"/>
        <v>68</v>
      </c>
      <c r="X458" s="76">
        <v>1</v>
      </c>
      <c r="Y458" s="111">
        <f ca="1">IF(W458&gt;15,100%,OFFSET('B5_FED-CA Tax Depr Rates'!$D$23,0,'B1-NBV NTV Detail'!W458-1))</f>
        <v>1</v>
      </c>
      <c r="Z458" s="126">
        <f t="shared" ca="1" si="46"/>
        <v>38445.839999999997</v>
      </c>
      <c r="AA458" s="126">
        <f t="shared" ca="1" si="47"/>
        <v>38445.839999999997</v>
      </c>
      <c r="AB458" s="111">
        <f ca="1">IF($W458&gt;22,100%,OFFSET('B5_FED-CA Tax Depr Rates'!$D$30,0,'B1-NBV NTV Detail'!$W458-1))</f>
        <v>1</v>
      </c>
      <c r="AC458" s="126">
        <f t="shared" ca="1" si="48"/>
        <v>38445.839999999997</v>
      </c>
    </row>
    <row r="459" spans="1:29">
      <c r="A459" s="20" t="s">
        <v>93</v>
      </c>
      <c r="B459" s="24" t="s">
        <v>94</v>
      </c>
      <c r="C459" s="24" t="s">
        <v>104</v>
      </c>
      <c r="D459" s="24" t="s">
        <v>105</v>
      </c>
      <c r="E459" s="24" t="s">
        <v>96</v>
      </c>
      <c r="F459" s="213">
        <v>1952</v>
      </c>
      <c r="G459" s="215">
        <v>249</v>
      </c>
      <c r="H459" s="215">
        <v>11220.76</v>
      </c>
      <c r="I459" s="215">
        <v>10811.9</v>
      </c>
      <c r="J459" s="216">
        <v>408.86</v>
      </c>
      <c r="K459" s="219"/>
      <c r="L459" s="206"/>
      <c r="R459" s="110">
        <f t="shared" si="43"/>
        <v>1952</v>
      </c>
      <c r="S459" s="122">
        <f t="shared" si="49"/>
        <v>11220.76</v>
      </c>
      <c r="T459" s="111">
        <f>VLOOKUP(R459,'B4_VINTAGE-TAX'!$A$2:$C$100,3,FALSE)</f>
        <v>0</v>
      </c>
      <c r="U459" s="76">
        <v>1</v>
      </c>
      <c r="V459" s="126">
        <f t="shared" si="45"/>
        <v>0</v>
      </c>
      <c r="W459" s="118">
        <f t="shared" si="44"/>
        <v>67</v>
      </c>
      <c r="X459" s="76">
        <v>1</v>
      </c>
      <c r="Y459" s="111">
        <f ca="1">IF(W459&gt;15,100%,OFFSET('B5_FED-CA Tax Depr Rates'!$D$23,0,'B1-NBV NTV Detail'!W459-1))</f>
        <v>1</v>
      </c>
      <c r="Z459" s="126">
        <f t="shared" ca="1" si="46"/>
        <v>11220.76</v>
      </c>
      <c r="AA459" s="126">
        <f t="shared" ca="1" si="47"/>
        <v>11220.76</v>
      </c>
      <c r="AB459" s="111">
        <f ca="1">IF($W459&gt;22,100%,OFFSET('B5_FED-CA Tax Depr Rates'!$D$30,0,'B1-NBV NTV Detail'!$W459-1))</f>
        <v>1</v>
      </c>
      <c r="AC459" s="126">
        <f t="shared" ca="1" si="48"/>
        <v>11220.76</v>
      </c>
    </row>
    <row r="460" spans="1:29">
      <c r="A460" s="20" t="s">
        <v>93</v>
      </c>
      <c r="B460" s="24" t="s">
        <v>94</v>
      </c>
      <c r="C460" s="24" t="s">
        <v>104</v>
      </c>
      <c r="D460" s="24" t="s">
        <v>105</v>
      </c>
      <c r="E460" s="24" t="s">
        <v>96</v>
      </c>
      <c r="F460" s="213">
        <v>1953</v>
      </c>
      <c r="G460" s="215">
        <v>379</v>
      </c>
      <c r="H460" s="215">
        <v>17059.89</v>
      </c>
      <c r="I460" s="215">
        <v>16266.06</v>
      </c>
      <c r="J460" s="216">
        <v>793.83</v>
      </c>
      <c r="K460" s="219"/>
      <c r="L460" s="206"/>
      <c r="R460" s="110">
        <f t="shared" ref="R460:R523" si="50">(F460)*1</f>
        <v>1953</v>
      </c>
      <c r="S460" s="122">
        <f t="shared" si="49"/>
        <v>17059.89</v>
      </c>
      <c r="T460" s="111">
        <f>VLOOKUP(R460,'B4_VINTAGE-TAX'!$A$2:$C$100,3,FALSE)</f>
        <v>0</v>
      </c>
      <c r="U460" s="76">
        <v>1</v>
      </c>
      <c r="V460" s="126">
        <f t="shared" si="45"/>
        <v>0</v>
      </c>
      <c r="W460" s="118">
        <f t="shared" ref="W460:W523" si="51">2018-R460+1</f>
        <v>66</v>
      </c>
      <c r="X460" s="76">
        <v>1</v>
      </c>
      <c r="Y460" s="111">
        <f ca="1">IF(W460&gt;15,100%,OFFSET('B5_FED-CA Tax Depr Rates'!$D$23,0,'B1-NBV NTV Detail'!W460-1))</f>
        <v>1</v>
      </c>
      <c r="Z460" s="126">
        <f t="shared" ca="1" si="46"/>
        <v>17059.89</v>
      </c>
      <c r="AA460" s="126">
        <f t="shared" ca="1" si="47"/>
        <v>17059.89</v>
      </c>
      <c r="AB460" s="111">
        <f ca="1">IF($W460&gt;22,100%,OFFSET('B5_FED-CA Tax Depr Rates'!$D$30,0,'B1-NBV NTV Detail'!$W460-1))</f>
        <v>1</v>
      </c>
      <c r="AC460" s="126">
        <f t="shared" ca="1" si="48"/>
        <v>17059.89</v>
      </c>
    </row>
    <row r="461" spans="1:29">
      <c r="A461" s="20" t="s">
        <v>93</v>
      </c>
      <c r="B461" s="24" t="s">
        <v>94</v>
      </c>
      <c r="C461" s="24" t="s">
        <v>104</v>
      </c>
      <c r="D461" s="24" t="s">
        <v>105</v>
      </c>
      <c r="E461" s="24" t="s">
        <v>96</v>
      </c>
      <c r="F461" s="213">
        <v>1954</v>
      </c>
      <c r="G461" s="215">
        <v>26</v>
      </c>
      <c r="H461" s="215">
        <v>1204.55</v>
      </c>
      <c r="I461" s="215">
        <v>1136.1500000000001</v>
      </c>
      <c r="J461" s="216">
        <v>68.400000000000006</v>
      </c>
      <c r="K461" s="219"/>
      <c r="L461" s="206"/>
      <c r="R461" s="110">
        <f t="shared" si="50"/>
        <v>1954</v>
      </c>
      <c r="S461" s="122">
        <f t="shared" si="49"/>
        <v>1204.55</v>
      </c>
      <c r="T461" s="111">
        <f>VLOOKUP(R461,'B4_VINTAGE-TAX'!$A$2:$C$100,3,FALSE)</f>
        <v>0</v>
      </c>
      <c r="U461" s="76">
        <v>1</v>
      </c>
      <c r="V461" s="126">
        <f t="shared" ref="V461:V524" si="52">S461*T461</f>
        <v>0</v>
      </c>
      <c r="W461" s="118">
        <f t="shared" si="51"/>
        <v>65</v>
      </c>
      <c r="X461" s="76">
        <v>1</v>
      </c>
      <c r="Y461" s="111">
        <f ca="1">IF(W461&gt;15,100%,OFFSET('B5_FED-CA Tax Depr Rates'!$D$23,0,'B1-NBV NTV Detail'!W461-1))</f>
        <v>1</v>
      </c>
      <c r="Z461" s="126">
        <f t="shared" ref="Z461:Z524" ca="1" si="53">(S461-V461)*Y461</f>
        <v>1204.55</v>
      </c>
      <c r="AA461" s="126">
        <f t="shared" ref="AA461:AA524" ca="1" si="54">V461+Z461</f>
        <v>1204.55</v>
      </c>
      <c r="AB461" s="111">
        <f ca="1">IF($W461&gt;22,100%,OFFSET('B5_FED-CA Tax Depr Rates'!$D$30,0,'B1-NBV NTV Detail'!$W461-1))</f>
        <v>1</v>
      </c>
      <c r="AC461" s="126">
        <f t="shared" ref="AC461:AC524" ca="1" si="55">AB461*S461</f>
        <v>1204.55</v>
      </c>
    </row>
    <row r="462" spans="1:29">
      <c r="A462" s="20" t="s">
        <v>93</v>
      </c>
      <c r="B462" s="24" t="s">
        <v>94</v>
      </c>
      <c r="C462" s="24" t="s">
        <v>104</v>
      </c>
      <c r="D462" s="24" t="s">
        <v>105</v>
      </c>
      <c r="E462" s="24" t="s">
        <v>96</v>
      </c>
      <c r="F462" s="213">
        <v>1955</v>
      </c>
      <c r="G462" s="215">
        <v>140</v>
      </c>
      <c r="H462" s="215">
        <v>6314.3</v>
      </c>
      <c r="I462" s="215">
        <v>5889.9</v>
      </c>
      <c r="J462" s="216">
        <v>424.4</v>
      </c>
      <c r="K462" s="219"/>
      <c r="L462" s="206"/>
      <c r="R462" s="110">
        <f t="shared" si="50"/>
        <v>1955</v>
      </c>
      <c r="S462" s="122">
        <f t="shared" si="49"/>
        <v>6314.3</v>
      </c>
      <c r="T462" s="111">
        <f>VLOOKUP(R462,'B4_VINTAGE-TAX'!$A$2:$C$100,3,FALSE)</f>
        <v>0</v>
      </c>
      <c r="U462" s="76">
        <v>1</v>
      </c>
      <c r="V462" s="126">
        <f t="shared" si="52"/>
        <v>0</v>
      </c>
      <c r="W462" s="118">
        <f t="shared" si="51"/>
        <v>64</v>
      </c>
      <c r="X462" s="76">
        <v>1</v>
      </c>
      <c r="Y462" s="111">
        <f ca="1">IF(W462&gt;15,100%,OFFSET('B5_FED-CA Tax Depr Rates'!$D$23,0,'B1-NBV NTV Detail'!W462-1))</f>
        <v>1</v>
      </c>
      <c r="Z462" s="126">
        <f t="shared" ca="1" si="53"/>
        <v>6314.3</v>
      </c>
      <c r="AA462" s="126">
        <f t="shared" ca="1" si="54"/>
        <v>6314.3</v>
      </c>
      <c r="AB462" s="111">
        <f ca="1">IF($W462&gt;22,100%,OFFSET('B5_FED-CA Tax Depr Rates'!$D$30,0,'B1-NBV NTV Detail'!$W462-1))</f>
        <v>1</v>
      </c>
      <c r="AC462" s="126">
        <f t="shared" ca="1" si="55"/>
        <v>6314.3</v>
      </c>
    </row>
    <row r="463" spans="1:29">
      <c r="A463" s="20" t="s">
        <v>93</v>
      </c>
      <c r="B463" s="24" t="s">
        <v>94</v>
      </c>
      <c r="C463" s="24" t="s">
        <v>104</v>
      </c>
      <c r="D463" s="24" t="s">
        <v>105</v>
      </c>
      <c r="E463" s="24" t="s">
        <v>96</v>
      </c>
      <c r="F463" s="213">
        <v>1956</v>
      </c>
      <c r="G463" s="215">
        <v>988</v>
      </c>
      <c r="H463" s="215">
        <v>44343.74</v>
      </c>
      <c r="I463" s="215">
        <v>40894.089999999997</v>
      </c>
      <c r="J463" s="216">
        <v>3449.65</v>
      </c>
      <c r="K463" s="219"/>
      <c r="L463" s="206"/>
      <c r="R463" s="110">
        <f t="shared" si="50"/>
        <v>1956</v>
      </c>
      <c r="S463" s="122">
        <f t="shared" si="49"/>
        <v>44343.74</v>
      </c>
      <c r="T463" s="111">
        <f>VLOOKUP(R463,'B4_VINTAGE-TAX'!$A$2:$C$100,3,FALSE)</f>
        <v>0</v>
      </c>
      <c r="U463" s="76">
        <v>1</v>
      </c>
      <c r="V463" s="126">
        <f t="shared" si="52"/>
        <v>0</v>
      </c>
      <c r="W463" s="118">
        <f t="shared" si="51"/>
        <v>63</v>
      </c>
      <c r="X463" s="76">
        <v>1</v>
      </c>
      <c r="Y463" s="111">
        <f ca="1">IF(W463&gt;15,100%,OFFSET('B5_FED-CA Tax Depr Rates'!$D$23,0,'B1-NBV NTV Detail'!W463-1))</f>
        <v>1</v>
      </c>
      <c r="Z463" s="126">
        <f t="shared" ca="1" si="53"/>
        <v>44343.74</v>
      </c>
      <c r="AA463" s="126">
        <f t="shared" ca="1" si="54"/>
        <v>44343.74</v>
      </c>
      <c r="AB463" s="111">
        <f ca="1">IF($W463&gt;22,100%,OFFSET('B5_FED-CA Tax Depr Rates'!$D$30,0,'B1-NBV NTV Detail'!$W463-1))</f>
        <v>1</v>
      </c>
      <c r="AC463" s="126">
        <f t="shared" ca="1" si="55"/>
        <v>44343.74</v>
      </c>
    </row>
    <row r="464" spans="1:29">
      <c r="A464" s="20" t="s">
        <v>93</v>
      </c>
      <c r="B464" s="24" t="s">
        <v>94</v>
      </c>
      <c r="C464" s="24" t="s">
        <v>104</v>
      </c>
      <c r="D464" s="24" t="s">
        <v>105</v>
      </c>
      <c r="E464" s="24" t="s">
        <v>96</v>
      </c>
      <c r="F464" s="213">
        <v>1957</v>
      </c>
      <c r="G464" s="215">
        <v>723</v>
      </c>
      <c r="H464" s="215">
        <v>32417.46</v>
      </c>
      <c r="I464" s="215">
        <v>29547.3</v>
      </c>
      <c r="J464" s="216">
        <v>2870.16</v>
      </c>
      <c r="K464" s="219"/>
      <c r="L464" s="206"/>
      <c r="R464" s="110">
        <f t="shared" si="50"/>
        <v>1957</v>
      </c>
      <c r="S464" s="122">
        <f t="shared" si="49"/>
        <v>32417.46</v>
      </c>
      <c r="T464" s="111">
        <f>VLOOKUP(R464,'B4_VINTAGE-TAX'!$A$2:$C$100,3,FALSE)</f>
        <v>0</v>
      </c>
      <c r="U464" s="76">
        <v>1</v>
      </c>
      <c r="V464" s="126">
        <f t="shared" si="52"/>
        <v>0</v>
      </c>
      <c r="W464" s="118">
        <f t="shared" si="51"/>
        <v>62</v>
      </c>
      <c r="X464" s="76">
        <v>1</v>
      </c>
      <c r="Y464" s="111">
        <f ca="1">IF(W464&gt;15,100%,OFFSET('B5_FED-CA Tax Depr Rates'!$D$23,0,'B1-NBV NTV Detail'!W464-1))</f>
        <v>1</v>
      </c>
      <c r="Z464" s="126">
        <f t="shared" ca="1" si="53"/>
        <v>32417.46</v>
      </c>
      <c r="AA464" s="126">
        <f t="shared" ca="1" si="54"/>
        <v>32417.46</v>
      </c>
      <c r="AB464" s="111">
        <f ca="1">IF($W464&gt;22,100%,OFFSET('B5_FED-CA Tax Depr Rates'!$D$30,0,'B1-NBV NTV Detail'!$W464-1))</f>
        <v>1</v>
      </c>
      <c r="AC464" s="126">
        <f t="shared" ca="1" si="55"/>
        <v>32417.46</v>
      </c>
    </row>
    <row r="465" spans="1:29">
      <c r="A465" s="20" t="s">
        <v>93</v>
      </c>
      <c r="B465" s="24" t="s">
        <v>94</v>
      </c>
      <c r="C465" s="24" t="s">
        <v>104</v>
      </c>
      <c r="D465" s="24" t="s">
        <v>105</v>
      </c>
      <c r="E465" s="24" t="s">
        <v>96</v>
      </c>
      <c r="F465" s="213">
        <v>1958</v>
      </c>
      <c r="G465" s="215">
        <v>93</v>
      </c>
      <c r="H465" s="215">
        <v>4210.49</v>
      </c>
      <c r="I465" s="215">
        <v>3791.79</v>
      </c>
      <c r="J465" s="216">
        <v>418.7</v>
      </c>
      <c r="K465" s="219"/>
      <c r="L465" s="206"/>
      <c r="R465" s="110">
        <f t="shared" si="50"/>
        <v>1958</v>
      </c>
      <c r="S465" s="122">
        <f t="shared" si="49"/>
        <v>4210.49</v>
      </c>
      <c r="T465" s="111">
        <f>VLOOKUP(R465,'B4_VINTAGE-TAX'!$A$2:$C$100,3,FALSE)</f>
        <v>0</v>
      </c>
      <c r="U465" s="76">
        <v>1</v>
      </c>
      <c r="V465" s="126">
        <f t="shared" si="52"/>
        <v>0</v>
      </c>
      <c r="W465" s="118">
        <f t="shared" si="51"/>
        <v>61</v>
      </c>
      <c r="X465" s="76">
        <v>1</v>
      </c>
      <c r="Y465" s="111">
        <f ca="1">IF(W465&gt;15,100%,OFFSET('B5_FED-CA Tax Depr Rates'!$D$23,0,'B1-NBV NTV Detail'!W465-1))</f>
        <v>1</v>
      </c>
      <c r="Z465" s="126">
        <f t="shared" ca="1" si="53"/>
        <v>4210.49</v>
      </c>
      <c r="AA465" s="126">
        <f t="shared" ca="1" si="54"/>
        <v>4210.49</v>
      </c>
      <c r="AB465" s="111">
        <f ca="1">IF($W465&gt;22,100%,OFFSET('B5_FED-CA Tax Depr Rates'!$D$30,0,'B1-NBV NTV Detail'!$W465-1))</f>
        <v>1</v>
      </c>
      <c r="AC465" s="126">
        <f t="shared" ca="1" si="55"/>
        <v>4210.49</v>
      </c>
    </row>
    <row r="466" spans="1:29">
      <c r="A466" s="20" t="s">
        <v>93</v>
      </c>
      <c r="B466" s="24" t="s">
        <v>94</v>
      </c>
      <c r="C466" s="24" t="s">
        <v>104</v>
      </c>
      <c r="D466" s="24" t="s">
        <v>105</v>
      </c>
      <c r="E466" s="24" t="s">
        <v>96</v>
      </c>
      <c r="F466" s="213">
        <v>1959</v>
      </c>
      <c r="G466" s="215">
        <v>409</v>
      </c>
      <c r="H466" s="215">
        <v>18374.650000000001</v>
      </c>
      <c r="I466" s="215">
        <v>16344.25</v>
      </c>
      <c r="J466" s="216">
        <v>2030.4</v>
      </c>
      <c r="K466" s="219"/>
      <c r="L466" s="206"/>
      <c r="R466" s="110">
        <f t="shared" si="50"/>
        <v>1959</v>
      </c>
      <c r="S466" s="122">
        <f t="shared" si="49"/>
        <v>18374.650000000001</v>
      </c>
      <c r="T466" s="111">
        <f>VLOOKUP(R466,'B4_VINTAGE-TAX'!$A$2:$C$100,3,FALSE)</f>
        <v>0</v>
      </c>
      <c r="U466" s="76">
        <v>1</v>
      </c>
      <c r="V466" s="126">
        <f t="shared" si="52"/>
        <v>0</v>
      </c>
      <c r="W466" s="118">
        <f t="shared" si="51"/>
        <v>60</v>
      </c>
      <c r="X466" s="76">
        <v>1</v>
      </c>
      <c r="Y466" s="111">
        <f ca="1">IF(W466&gt;15,100%,OFFSET('B5_FED-CA Tax Depr Rates'!$D$23,0,'B1-NBV NTV Detail'!W466-1))</f>
        <v>1</v>
      </c>
      <c r="Z466" s="126">
        <f t="shared" ca="1" si="53"/>
        <v>18374.650000000001</v>
      </c>
      <c r="AA466" s="126">
        <f t="shared" ca="1" si="54"/>
        <v>18374.650000000001</v>
      </c>
      <c r="AB466" s="111">
        <f ca="1">IF($W466&gt;22,100%,OFFSET('B5_FED-CA Tax Depr Rates'!$D$30,0,'B1-NBV NTV Detail'!$W466-1))</f>
        <v>1</v>
      </c>
      <c r="AC466" s="126">
        <f t="shared" ca="1" si="55"/>
        <v>18374.650000000001</v>
      </c>
    </row>
    <row r="467" spans="1:29">
      <c r="A467" s="20" t="s">
        <v>93</v>
      </c>
      <c r="B467" s="24" t="s">
        <v>94</v>
      </c>
      <c r="C467" s="24" t="s">
        <v>104</v>
      </c>
      <c r="D467" s="24" t="s">
        <v>105</v>
      </c>
      <c r="E467" s="24" t="s">
        <v>96</v>
      </c>
      <c r="F467" s="213">
        <v>1960</v>
      </c>
      <c r="G467" s="215">
        <v>32</v>
      </c>
      <c r="H467" s="215">
        <v>1435.18</v>
      </c>
      <c r="I467" s="215">
        <v>1260.48</v>
      </c>
      <c r="J467" s="216">
        <v>174.7</v>
      </c>
      <c r="K467" s="219"/>
      <c r="L467" s="206"/>
      <c r="R467" s="110">
        <f t="shared" si="50"/>
        <v>1960</v>
      </c>
      <c r="S467" s="122">
        <f t="shared" si="49"/>
        <v>1435.18</v>
      </c>
      <c r="T467" s="111">
        <f>VLOOKUP(R467,'B4_VINTAGE-TAX'!$A$2:$C$100,3,FALSE)</f>
        <v>0</v>
      </c>
      <c r="U467" s="76">
        <v>1</v>
      </c>
      <c r="V467" s="126">
        <f t="shared" si="52"/>
        <v>0</v>
      </c>
      <c r="W467" s="118">
        <f t="shared" si="51"/>
        <v>59</v>
      </c>
      <c r="X467" s="76">
        <v>1</v>
      </c>
      <c r="Y467" s="111">
        <f ca="1">IF(W467&gt;15,100%,OFFSET('B5_FED-CA Tax Depr Rates'!$D$23,0,'B1-NBV NTV Detail'!W467-1))</f>
        <v>1</v>
      </c>
      <c r="Z467" s="126">
        <f t="shared" ca="1" si="53"/>
        <v>1435.18</v>
      </c>
      <c r="AA467" s="126">
        <f t="shared" ca="1" si="54"/>
        <v>1435.18</v>
      </c>
      <c r="AB467" s="111">
        <f ca="1">IF($W467&gt;22,100%,OFFSET('B5_FED-CA Tax Depr Rates'!$D$30,0,'B1-NBV NTV Detail'!$W467-1))</f>
        <v>1</v>
      </c>
      <c r="AC467" s="126">
        <f t="shared" ca="1" si="55"/>
        <v>1435.18</v>
      </c>
    </row>
    <row r="468" spans="1:29">
      <c r="A468" s="20" t="s">
        <v>93</v>
      </c>
      <c r="B468" s="24" t="s">
        <v>94</v>
      </c>
      <c r="C468" s="24" t="s">
        <v>104</v>
      </c>
      <c r="D468" s="24" t="s">
        <v>105</v>
      </c>
      <c r="E468" s="24" t="s">
        <v>96</v>
      </c>
      <c r="F468" s="213">
        <v>1961</v>
      </c>
      <c r="G468" s="215">
        <v>9</v>
      </c>
      <c r="H468" s="215">
        <v>413.73</v>
      </c>
      <c r="I468" s="215">
        <v>358.67</v>
      </c>
      <c r="J468" s="216">
        <v>55.06</v>
      </c>
      <c r="K468" s="219"/>
      <c r="L468" s="206"/>
      <c r="R468" s="110">
        <f t="shared" si="50"/>
        <v>1961</v>
      </c>
      <c r="S468" s="122">
        <f t="shared" ref="S468:S531" si="56">H468</f>
        <v>413.73</v>
      </c>
      <c r="T468" s="111">
        <f>VLOOKUP(R468,'B4_VINTAGE-TAX'!$A$2:$C$100,3,FALSE)</f>
        <v>0</v>
      </c>
      <c r="U468" s="76">
        <v>1</v>
      </c>
      <c r="V468" s="126">
        <f t="shared" si="52"/>
        <v>0</v>
      </c>
      <c r="W468" s="118">
        <f t="shared" si="51"/>
        <v>58</v>
      </c>
      <c r="X468" s="76">
        <v>1</v>
      </c>
      <c r="Y468" s="111">
        <f ca="1">IF(W468&gt;15,100%,OFFSET('B5_FED-CA Tax Depr Rates'!$D$23,0,'B1-NBV NTV Detail'!W468-1))</f>
        <v>1</v>
      </c>
      <c r="Z468" s="126">
        <f t="shared" ca="1" si="53"/>
        <v>413.73</v>
      </c>
      <c r="AA468" s="126">
        <f t="shared" ca="1" si="54"/>
        <v>413.73</v>
      </c>
      <c r="AB468" s="111">
        <f ca="1">IF($W468&gt;22,100%,OFFSET('B5_FED-CA Tax Depr Rates'!$D$30,0,'B1-NBV NTV Detail'!$W468-1))</f>
        <v>1</v>
      </c>
      <c r="AC468" s="126">
        <f t="shared" ca="1" si="55"/>
        <v>413.73</v>
      </c>
    </row>
    <row r="469" spans="1:29">
      <c r="A469" s="20" t="s">
        <v>93</v>
      </c>
      <c r="B469" s="24" t="s">
        <v>94</v>
      </c>
      <c r="C469" s="24" t="s">
        <v>104</v>
      </c>
      <c r="D469" s="24" t="s">
        <v>105</v>
      </c>
      <c r="E469" s="24" t="s">
        <v>96</v>
      </c>
      <c r="F469" s="213">
        <v>1962</v>
      </c>
      <c r="G469" s="215">
        <v>994</v>
      </c>
      <c r="H469" s="215">
        <v>44602.19</v>
      </c>
      <c r="I469" s="215">
        <v>38152.25</v>
      </c>
      <c r="J469" s="216">
        <v>6449.94</v>
      </c>
      <c r="K469" s="219"/>
      <c r="L469" s="206"/>
      <c r="R469" s="110">
        <f t="shared" si="50"/>
        <v>1962</v>
      </c>
      <c r="S469" s="122">
        <f t="shared" si="56"/>
        <v>44602.19</v>
      </c>
      <c r="T469" s="111">
        <f>VLOOKUP(R469,'B4_VINTAGE-TAX'!$A$2:$C$100,3,FALSE)</f>
        <v>0</v>
      </c>
      <c r="U469" s="76">
        <v>1</v>
      </c>
      <c r="V469" s="126">
        <f t="shared" si="52"/>
        <v>0</v>
      </c>
      <c r="W469" s="118">
        <f t="shared" si="51"/>
        <v>57</v>
      </c>
      <c r="X469" s="76">
        <v>1</v>
      </c>
      <c r="Y469" s="111">
        <f ca="1">IF(W469&gt;15,100%,OFFSET('B5_FED-CA Tax Depr Rates'!$D$23,0,'B1-NBV NTV Detail'!W469-1))</f>
        <v>1</v>
      </c>
      <c r="Z469" s="126">
        <f t="shared" ca="1" si="53"/>
        <v>44602.19</v>
      </c>
      <c r="AA469" s="126">
        <f t="shared" ca="1" si="54"/>
        <v>44602.19</v>
      </c>
      <c r="AB469" s="111">
        <f ca="1">IF($W469&gt;22,100%,OFFSET('B5_FED-CA Tax Depr Rates'!$D$30,0,'B1-NBV NTV Detail'!$W469-1))</f>
        <v>1</v>
      </c>
      <c r="AC469" s="126">
        <f t="shared" ca="1" si="55"/>
        <v>44602.19</v>
      </c>
    </row>
    <row r="470" spans="1:29">
      <c r="A470" s="20" t="s">
        <v>93</v>
      </c>
      <c r="B470" s="24" t="s">
        <v>94</v>
      </c>
      <c r="C470" s="24" t="s">
        <v>104</v>
      </c>
      <c r="D470" s="24" t="s">
        <v>105</v>
      </c>
      <c r="E470" s="24" t="s">
        <v>96</v>
      </c>
      <c r="F470" s="213">
        <v>1963</v>
      </c>
      <c r="G470" s="215">
        <v>101</v>
      </c>
      <c r="H470" s="215">
        <v>4563.1899999999996</v>
      </c>
      <c r="I470" s="215">
        <v>3850.05</v>
      </c>
      <c r="J470" s="216">
        <v>713.14</v>
      </c>
      <c r="K470" s="219"/>
      <c r="L470" s="206"/>
      <c r="R470" s="110">
        <f t="shared" si="50"/>
        <v>1963</v>
      </c>
      <c r="S470" s="122">
        <f t="shared" si="56"/>
        <v>4563.1899999999996</v>
      </c>
      <c r="T470" s="111">
        <f>VLOOKUP(R470,'B4_VINTAGE-TAX'!$A$2:$C$100,3,FALSE)</f>
        <v>0</v>
      </c>
      <c r="U470" s="76">
        <v>1</v>
      </c>
      <c r="V470" s="126">
        <f t="shared" si="52"/>
        <v>0</v>
      </c>
      <c r="W470" s="118">
        <f t="shared" si="51"/>
        <v>56</v>
      </c>
      <c r="X470" s="76">
        <v>1</v>
      </c>
      <c r="Y470" s="111">
        <f ca="1">IF(W470&gt;15,100%,OFFSET('B5_FED-CA Tax Depr Rates'!$D$23,0,'B1-NBV NTV Detail'!W470-1))</f>
        <v>1</v>
      </c>
      <c r="Z470" s="126">
        <f t="shared" ca="1" si="53"/>
        <v>4563.1899999999996</v>
      </c>
      <c r="AA470" s="126">
        <f t="shared" ca="1" si="54"/>
        <v>4563.1899999999996</v>
      </c>
      <c r="AB470" s="111">
        <f ca="1">IF($W470&gt;22,100%,OFFSET('B5_FED-CA Tax Depr Rates'!$D$30,0,'B1-NBV NTV Detail'!$W470-1))</f>
        <v>1</v>
      </c>
      <c r="AC470" s="126">
        <f t="shared" ca="1" si="55"/>
        <v>4563.1899999999996</v>
      </c>
    </row>
    <row r="471" spans="1:29">
      <c r="A471" s="20" t="s">
        <v>93</v>
      </c>
      <c r="B471" s="24" t="s">
        <v>94</v>
      </c>
      <c r="C471" s="24" t="s">
        <v>104</v>
      </c>
      <c r="D471" s="24" t="s">
        <v>105</v>
      </c>
      <c r="E471" s="24" t="s">
        <v>96</v>
      </c>
      <c r="F471" s="213">
        <v>1964</v>
      </c>
      <c r="G471" s="215">
        <v>305</v>
      </c>
      <c r="H471" s="215">
        <v>13680.14</v>
      </c>
      <c r="I471" s="215">
        <v>11380.72</v>
      </c>
      <c r="J471" s="216">
        <v>2299.42</v>
      </c>
      <c r="K471" s="219"/>
      <c r="L471" s="206"/>
      <c r="R471" s="110">
        <f t="shared" si="50"/>
        <v>1964</v>
      </c>
      <c r="S471" s="122">
        <f t="shared" si="56"/>
        <v>13680.14</v>
      </c>
      <c r="T471" s="111">
        <f>VLOOKUP(R471,'B4_VINTAGE-TAX'!$A$2:$C$100,3,FALSE)</f>
        <v>0</v>
      </c>
      <c r="U471" s="76">
        <v>1</v>
      </c>
      <c r="V471" s="126">
        <f t="shared" si="52"/>
        <v>0</v>
      </c>
      <c r="W471" s="118">
        <f t="shared" si="51"/>
        <v>55</v>
      </c>
      <c r="X471" s="76">
        <v>1</v>
      </c>
      <c r="Y471" s="111">
        <f ca="1">IF(W471&gt;15,100%,OFFSET('B5_FED-CA Tax Depr Rates'!$D$23,0,'B1-NBV NTV Detail'!W471-1))</f>
        <v>1</v>
      </c>
      <c r="Z471" s="126">
        <f t="shared" ca="1" si="53"/>
        <v>13680.14</v>
      </c>
      <c r="AA471" s="126">
        <f t="shared" ca="1" si="54"/>
        <v>13680.14</v>
      </c>
      <c r="AB471" s="111">
        <f ca="1">IF($W471&gt;22,100%,OFFSET('B5_FED-CA Tax Depr Rates'!$D$30,0,'B1-NBV NTV Detail'!$W471-1))</f>
        <v>1</v>
      </c>
      <c r="AC471" s="126">
        <f t="shared" ca="1" si="55"/>
        <v>13680.14</v>
      </c>
    </row>
    <row r="472" spans="1:29">
      <c r="A472" s="20" t="s">
        <v>93</v>
      </c>
      <c r="B472" s="24" t="s">
        <v>94</v>
      </c>
      <c r="C472" s="24" t="s">
        <v>104</v>
      </c>
      <c r="D472" s="24" t="s">
        <v>105</v>
      </c>
      <c r="E472" s="24" t="s">
        <v>96</v>
      </c>
      <c r="F472" s="213">
        <v>1965</v>
      </c>
      <c r="G472" s="215">
        <v>125</v>
      </c>
      <c r="H472" s="215">
        <v>5643.34</v>
      </c>
      <c r="I472" s="215">
        <v>4627.3</v>
      </c>
      <c r="J472" s="216">
        <v>1016.04</v>
      </c>
      <c r="K472" s="219"/>
      <c r="L472" s="206"/>
      <c r="R472" s="110">
        <f t="shared" si="50"/>
        <v>1965</v>
      </c>
      <c r="S472" s="122">
        <f t="shared" si="56"/>
        <v>5643.34</v>
      </c>
      <c r="T472" s="111">
        <f>VLOOKUP(R472,'B4_VINTAGE-TAX'!$A$2:$C$100,3,FALSE)</f>
        <v>0</v>
      </c>
      <c r="U472" s="76">
        <v>1</v>
      </c>
      <c r="V472" s="126">
        <f t="shared" si="52"/>
        <v>0</v>
      </c>
      <c r="W472" s="118">
        <f t="shared" si="51"/>
        <v>54</v>
      </c>
      <c r="X472" s="76">
        <v>1</v>
      </c>
      <c r="Y472" s="111">
        <f ca="1">IF(W472&gt;15,100%,OFFSET('B5_FED-CA Tax Depr Rates'!$D$23,0,'B1-NBV NTV Detail'!W472-1))</f>
        <v>1</v>
      </c>
      <c r="Z472" s="126">
        <f t="shared" ca="1" si="53"/>
        <v>5643.34</v>
      </c>
      <c r="AA472" s="126">
        <f t="shared" ca="1" si="54"/>
        <v>5643.34</v>
      </c>
      <c r="AB472" s="111">
        <f ca="1">IF($W472&gt;22,100%,OFFSET('B5_FED-CA Tax Depr Rates'!$D$30,0,'B1-NBV NTV Detail'!$W472-1))</f>
        <v>1</v>
      </c>
      <c r="AC472" s="126">
        <f t="shared" ca="1" si="55"/>
        <v>5643.34</v>
      </c>
    </row>
    <row r="473" spans="1:29">
      <c r="A473" s="20" t="s">
        <v>93</v>
      </c>
      <c r="B473" s="24" t="s">
        <v>94</v>
      </c>
      <c r="C473" s="24" t="s">
        <v>104</v>
      </c>
      <c r="D473" s="24" t="s">
        <v>105</v>
      </c>
      <c r="E473" s="24" t="s">
        <v>96</v>
      </c>
      <c r="F473" s="213">
        <v>1966</v>
      </c>
      <c r="G473" s="215">
        <v>910</v>
      </c>
      <c r="H473" s="215">
        <v>40843</v>
      </c>
      <c r="I473" s="215">
        <v>32995.72</v>
      </c>
      <c r="J473" s="216">
        <v>7847.28</v>
      </c>
      <c r="K473" s="219"/>
      <c r="L473" s="206"/>
      <c r="R473" s="110">
        <f t="shared" si="50"/>
        <v>1966</v>
      </c>
      <c r="S473" s="122">
        <f t="shared" si="56"/>
        <v>40843</v>
      </c>
      <c r="T473" s="111">
        <f>VLOOKUP(R473,'B4_VINTAGE-TAX'!$A$2:$C$100,3,FALSE)</f>
        <v>0</v>
      </c>
      <c r="U473" s="76">
        <v>1</v>
      </c>
      <c r="V473" s="126">
        <f t="shared" si="52"/>
        <v>0</v>
      </c>
      <c r="W473" s="118">
        <f t="shared" si="51"/>
        <v>53</v>
      </c>
      <c r="X473" s="76">
        <v>1</v>
      </c>
      <c r="Y473" s="111">
        <f ca="1">IF(W473&gt;15,100%,OFFSET('B5_FED-CA Tax Depr Rates'!$D$23,0,'B1-NBV NTV Detail'!W473-1))</f>
        <v>1</v>
      </c>
      <c r="Z473" s="126">
        <f t="shared" ca="1" si="53"/>
        <v>40843</v>
      </c>
      <c r="AA473" s="126">
        <f t="shared" ca="1" si="54"/>
        <v>40843</v>
      </c>
      <c r="AB473" s="111">
        <f ca="1">IF($W473&gt;22,100%,OFFSET('B5_FED-CA Tax Depr Rates'!$D$30,0,'B1-NBV NTV Detail'!$W473-1))</f>
        <v>1</v>
      </c>
      <c r="AC473" s="126">
        <f t="shared" ca="1" si="55"/>
        <v>40843</v>
      </c>
    </row>
    <row r="474" spans="1:29">
      <c r="A474" s="20" t="s">
        <v>93</v>
      </c>
      <c r="B474" s="24" t="s">
        <v>94</v>
      </c>
      <c r="C474" s="24" t="s">
        <v>104</v>
      </c>
      <c r="D474" s="24" t="s">
        <v>105</v>
      </c>
      <c r="E474" s="24" t="s">
        <v>96</v>
      </c>
      <c r="F474" s="213">
        <v>1967</v>
      </c>
      <c r="G474" s="215">
        <v>3134</v>
      </c>
      <c r="H474" s="215">
        <v>140571.65</v>
      </c>
      <c r="I474" s="215">
        <v>111845.67</v>
      </c>
      <c r="J474" s="216">
        <v>28725.98</v>
      </c>
      <c r="K474" s="219"/>
      <c r="L474" s="206"/>
      <c r="R474" s="110">
        <f t="shared" si="50"/>
        <v>1967</v>
      </c>
      <c r="S474" s="122">
        <f t="shared" si="56"/>
        <v>140571.65</v>
      </c>
      <c r="T474" s="111">
        <f>VLOOKUP(R474,'B4_VINTAGE-TAX'!$A$2:$C$100,3,FALSE)</f>
        <v>0</v>
      </c>
      <c r="U474" s="76">
        <v>1</v>
      </c>
      <c r="V474" s="126">
        <f t="shared" si="52"/>
        <v>0</v>
      </c>
      <c r="W474" s="118">
        <f t="shared" si="51"/>
        <v>52</v>
      </c>
      <c r="X474" s="76">
        <v>1</v>
      </c>
      <c r="Y474" s="111">
        <f ca="1">IF(W474&gt;15,100%,OFFSET('B5_FED-CA Tax Depr Rates'!$D$23,0,'B1-NBV NTV Detail'!W474-1))</f>
        <v>1</v>
      </c>
      <c r="Z474" s="126">
        <f t="shared" ca="1" si="53"/>
        <v>140571.65</v>
      </c>
      <c r="AA474" s="126">
        <f t="shared" ca="1" si="54"/>
        <v>140571.65</v>
      </c>
      <c r="AB474" s="111">
        <f ca="1">IF($W474&gt;22,100%,OFFSET('B5_FED-CA Tax Depr Rates'!$D$30,0,'B1-NBV NTV Detail'!$W474-1))</f>
        <v>1</v>
      </c>
      <c r="AC474" s="126">
        <f t="shared" ca="1" si="55"/>
        <v>140571.65</v>
      </c>
    </row>
    <row r="475" spans="1:29">
      <c r="A475" s="20" t="s">
        <v>93</v>
      </c>
      <c r="B475" s="24" t="s">
        <v>94</v>
      </c>
      <c r="C475" s="24" t="s">
        <v>104</v>
      </c>
      <c r="D475" s="24" t="s">
        <v>105</v>
      </c>
      <c r="E475" s="24" t="s">
        <v>96</v>
      </c>
      <c r="F475" s="213">
        <v>1968</v>
      </c>
      <c r="G475" s="215">
        <v>248</v>
      </c>
      <c r="H475" s="215">
        <v>11158.67</v>
      </c>
      <c r="I475" s="215">
        <v>8740.41</v>
      </c>
      <c r="J475" s="216">
        <v>2418.2600000000002</v>
      </c>
      <c r="K475" s="219"/>
      <c r="L475" s="206"/>
      <c r="R475" s="110">
        <f t="shared" si="50"/>
        <v>1968</v>
      </c>
      <c r="S475" s="122">
        <f t="shared" si="56"/>
        <v>11158.67</v>
      </c>
      <c r="T475" s="111">
        <f>VLOOKUP(R475,'B4_VINTAGE-TAX'!$A$2:$C$100,3,FALSE)</f>
        <v>0</v>
      </c>
      <c r="U475" s="76">
        <v>1</v>
      </c>
      <c r="V475" s="126">
        <f t="shared" si="52"/>
        <v>0</v>
      </c>
      <c r="W475" s="118">
        <f t="shared" si="51"/>
        <v>51</v>
      </c>
      <c r="X475" s="76">
        <v>1</v>
      </c>
      <c r="Y475" s="111">
        <f ca="1">IF(W475&gt;15,100%,OFFSET('B5_FED-CA Tax Depr Rates'!$D$23,0,'B1-NBV NTV Detail'!W475-1))</f>
        <v>1</v>
      </c>
      <c r="Z475" s="126">
        <f t="shared" ca="1" si="53"/>
        <v>11158.67</v>
      </c>
      <c r="AA475" s="126">
        <f t="shared" ca="1" si="54"/>
        <v>11158.67</v>
      </c>
      <c r="AB475" s="111">
        <f ca="1">IF($W475&gt;22,100%,OFFSET('B5_FED-CA Tax Depr Rates'!$D$30,0,'B1-NBV NTV Detail'!$W475-1))</f>
        <v>1</v>
      </c>
      <c r="AC475" s="126">
        <f t="shared" ca="1" si="55"/>
        <v>11158.67</v>
      </c>
    </row>
    <row r="476" spans="1:29">
      <c r="A476" s="20" t="s">
        <v>93</v>
      </c>
      <c r="B476" s="24" t="s">
        <v>94</v>
      </c>
      <c r="C476" s="24" t="s">
        <v>104</v>
      </c>
      <c r="D476" s="24" t="s">
        <v>105</v>
      </c>
      <c r="E476" s="24" t="s">
        <v>96</v>
      </c>
      <c r="F476" s="213">
        <v>1969</v>
      </c>
      <c r="G476" s="215">
        <v>359</v>
      </c>
      <c r="H476" s="215">
        <v>16134.99</v>
      </c>
      <c r="I476" s="215">
        <v>12436.85</v>
      </c>
      <c r="J476" s="216">
        <v>3698.14</v>
      </c>
      <c r="K476" s="219"/>
      <c r="L476" s="206"/>
      <c r="R476" s="110">
        <f t="shared" si="50"/>
        <v>1969</v>
      </c>
      <c r="S476" s="122">
        <f t="shared" si="56"/>
        <v>16134.99</v>
      </c>
      <c r="T476" s="111">
        <f>VLOOKUP(R476,'B4_VINTAGE-TAX'!$A$2:$C$100,3,FALSE)</f>
        <v>0</v>
      </c>
      <c r="U476" s="76">
        <v>1</v>
      </c>
      <c r="V476" s="126">
        <f t="shared" si="52"/>
        <v>0</v>
      </c>
      <c r="W476" s="118">
        <f t="shared" si="51"/>
        <v>50</v>
      </c>
      <c r="X476" s="76">
        <v>1</v>
      </c>
      <c r="Y476" s="111">
        <f ca="1">IF(W476&gt;15,100%,OFFSET('B5_FED-CA Tax Depr Rates'!$D$23,0,'B1-NBV NTV Detail'!W476-1))</f>
        <v>1</v>
      </c>
      <c r="Z476" s="126">
        <f t="shared" ca="1" si="53"/>
        <v>16134.99</v>
      </c>
      <c r="AA476" s="126">
        <f t="shared" ca="1" si="54"/>
        <v>16134.99</v>
      </c>
      <c r="AB476" s="111">
        <f ca="1">IF($W476&gt;22,100%,OFFSET('B5_FED-CA Tax Depr Rates'!$D$30,0,'B1-NBV NTV Detail'!$W476-1))</f>
        <v>1</v>
      </c>
      <c r="AC476" s="126">
        <f t="shared" ca="1" si="55"/>
        <v>16134.99</v>
      </c>
    </row>
    <row r="477" spans="1:29">
      <c r="A477" s="20" t="s">
        <v>93</v>
      </c>
      <c r="B477" s="24" t="s">
        <v>94</v>
      </c>
      <c r="C477" s="24" t="s">
        <v>104</v>
      </c>
      <c r="D477" s="24" t="s">
        <v>105</v>
      </c>
      <c r="E477" s="24" t="s">
        <v>96</v>
      </c>
      <c r="F477" s="213">
        <v>1970</v>
      </c>
      <c r="G477" s="215">
        <v>272</v>
      </c>
      <c r="H477" s="215">
        <v>12221.18</v>
      </c>
      <c r="I477" s="215">
        <v>9265.98</v>
      </c>
      <c r="J477" s="216">
        <v>2955.2</v>
      </c>
      <c r="K477" s="219"/>
      <c r="L477" s="206"/>
      <c r="R477" s="110">
        <f t="shared" si="50"/>
        <v>1970</v>
      </c>
      <c r="S477" s="122">
        <f t="shared" si="56"/>
        <v>12221.18</v>
      </c>
      <c r="T477" s="111">
        <f>VLOOKUP(R477,'B4_VINTAGE-TAX'!$A$2:$C$100,3,FALSE)</f>
        <v>0</v>
      </c>
      <c r="U477" s="76">
        <v>1</v>
      </c>
      <c r="V477" s="126">
        <f t="shared" si="52"/>
        <v>0</v>
      </c>
      <c r="W477" s="118">
        <f t="shared" si="51"/>
        <v>49</v>
      </c>
      <c r="X477" s="76">
        <v>1</v>
      </c>
      <c r="Y477" s="111">
        <f ca="1">IF(W477&gt;15,100%,OFFSET('B5_FED-CA Tax Depr Rates'!$D$23,0,'B1-NBV NTV Detail'!W477-1))</f>
        <v>1</v>
      </c>
      <c r="Z477" s="126">
        <f t="shared" ca="1" si="53"/>
        <v>12221.18</v>
      </c>
      <c r="AA477" s="126">
        <f t="shared" ca="1" si="54"/>
        <v>12221.18</v>
      </c>
      <c r="AB477" s="111">
        <f ca="1">IF($W477&gt;22,100%,OFFSET('B5_FED-CA Tax Depr Rates'!$D$30,0,'B1-NBV NTV Detail'!$W477-1))</f>
        <v>1</v>
      </c>
      <c r="AC477" s="126">
        <f t="shared" ca="1" si="55"/>
        <v>12221.18</v>
      </c>
    </row>
    <row r="478" spans="1:29">
      <c r="A478" s="20" t="s">
        <v>93</v>
      </c>
      <c r="B478" s="24" t="s">
        <v>94</v>
      </c>
      <c r="C478" s="24" t="s">
        <v>104</v>
      </c>
      <c r="D478" s="24" t="s">
        <v>105</v>
      </c>
      <c r="E478" s="24" t="s">
        <v>96</v>
      </c>
      <c r="F478" s="213">
        <v>1971</v>
      </c>
      <c r="G478" s="215">
        <v>137</v>
      </c>
      <c r="H478" s="215">
        <v>6192.47</v>
      </c>
      <c r="I478" s="215">
        <v>4616.16</v>
      </c>
      <c r="J478" s="216">
        <v>1576.31</v>
      </c>
      <c r="K478" s="219"/>
      <c r="L478" s="206"/>
      <c r="R478" s="110">
        <f t="shared" si="50"/>
        <v>1971</v>
      </c>
      <c r="S478" s="122">
        <f t="shared" si="56"/>
        <v>6192.47</v>
      </c>
      <c r="T478" s="111">
        <f>VLOOKUP(R478,'B4_VINTAGE-TAX'!$A$2:$C$100,3,FALSE)</f>
        <v>0</v>
      </c>
      <c r="U478" s="76">
        <v>1</v>
      </c>
      <c r="V478" s="126">
        <f t="shared" si="52"/>
        <v>0</v>
      </c>
      <c r="W478" s="118">
        <f t="shared" si="51"/>
        <v>48</v>
      </c>
      <c r="X478" s="76">
        <v>1</v>
      </c>
      <c r="Y478" s="111">
        <f ca="1">IF(W478&gt;15,100%,OFFSET('B5_FED-CA Tax Depr Rates'!$D$23,0,'B1-NBV NTV Detail'!W478-1))</f>
        <v>1</v>
      </c>
      <c r="Z478" s="126">
        <f t="shared" ca="1" si="53"/>
        <v>6192.47</v>
      </c>
      <c r="AA478" s="126">
        <f t="shared" ca="1" si="54"/>
        <v>6192.47</v>
      </c>
      <c r="AB478" s="111">
        <f ca="1">IF($W478&gt;22,100%,OFFSET('B5_FED-CA Tax Depr Rates'!$D$30,0,'B1-NBV NTV Detail'!$W478-1))</f>
        <v>1</v>
      </c>
      <c r="AC478" s="126">
        <f t="shared" ca="1" si="55"/>
        <v>6192.47</v>
      </c>
    </row>
    <row r="479" spans="1:29">
      <c r="A479" s="20" t="s">
        <v>93</v>
      </c>
      <c r="B479" s="24" t="s">
        <v>94</v>
      </c>
      <c r="C479" s="24" t="s">
        <v>104</v>
      </c>
      <c r="D479" s="24" t="s">
        <v>105</v>
      </c>
      <c r="E479" s="24" t="s">
        <v>96</v>
      </c>
      <c r="F479" s="213">
        <v>1972</v>
      </c>
      <c r="G479" s="215">
        <v>215</v>
      </c>
      <c r="H479" s="215">
        <v>9689.41</v>
      </c>
      <c r="I479" s="215">
        <v>7098.46</v>
      </c>
      <c r="J479" s="216">
        <v>2590.9499999999998</v>
      </c>
      <c r="K479" s="219"/>
      <c r="L479" s="206"/>
      <c r="R479" s="110">
        <f t="shared" si="50"/>
        <v>1972</v>
      </c>
      <c r="S479" s="122">
        <f t="shared" si="56"/>
        <v>9689.41</v>
      </c>
      <c r="T479" s="111">
        <f>VLOOKUP(R479,'B4_VINTAGE-TAX'!$A$2:$C$100,3,FALSE)</f>
        <v>0</v>
      </c>
      <c r="U479" s="76">
        <v>1</v>
      </c>
      <c r="V479" s="126">
        <f t="shared" si="52"/>
        <v>0</v>
      </c>
      <c r="W479" s="118">
        <f t="shared" si="51"/>
        <v>47</v>
      </c>
      <c r="X479" s="76">
        <v>1</v>
      </c>
      <c r="Y479" s="111">
        <f ca="1">IF(W479&gt;15,100%,OFFSET('B5_FED-CA Tax Depr Rates'!$D$23,0,'B1-NBV NTV Detail'!W479-1))</f>
        <v>1</v>
      </c>
      <c r="Z479" s="126">
        <f t="shared" ca="1" si="53"/>
        <v>9689.41</v>
      </c>
      <c r="AA479" s="126">
        <f t="shared" ca="1" si="54"/>
        <v>9689.41</v>
      </c>
      <c r="AB479" s="111">
        <f ca="1">IF($W479&gt;22,100%,OFFSET('B5_FED-CA Tax Depr Rates'!$D$30,0,'B1-NBV NTV Detail'!$W479-1))</f>
        <v>1</v>
      </c>
      <c r="AC479" s="126">
        <f t="shared" ca="1" si="55"/>
        <v>9689.41</v>
      </c>
    </row>
    <row r="480" spans="1:29">
      <c r="A480" s="20" t="s">
        <v>93</v>
      </c>
      <c r="B480" s="24" t="s">
        <v>94</v>
      </c>
      <c r="C480" s="24" t="s">
        <v>104</v>
      </c>
      <c r="D480" s="24" t="s">
        <v>105</v>
      </c>
      <c r="E480" s="24" t="s">
        <v>96</v>
      </c>
      <c r="F480" s="213">
        <v>1973</v>
      </c>
      <c r="G480" s="215">
        <v>104</v>
      </c>
      <c r="H480" s="215">
        <v>4676.28</v>
      </c>
      <c r="I480" s="215">
        <v>3365.14</v>
      </c>
      <c r="J480" s="216">
        <v>1311.14</v>
      </c>
      <c r="K480" s="219"/>
      <c r="L480" s="206"/>
      <c r="R480" s="110">
        <f t="shared" si="50"/>
        <v>1973</v>
      </c>
      <c r="S480" s="122">
        <f t="shared" si="56"/>
        <v>4676.28</v>
      </c>
      <c r="T480" s="111">
        <f>VLOOKUP(R480,'B4_VINTAGE-TAX'!$A$2:$C$100,3,FALSE)</f>
        <v>0</v>
      </c>
      <c r="U480" s="76">
        <v>1</v>
      </c>
      <c r="V480" s="126">
        <f t="shared" si="52"/>
        <v>0</v>
      </c>
      <c r="W480" s="118">
        <f t="shared" si="51"/>
        <v>46</v>
      </c>
      <c r="X480" s="76">
        <v>1</v>
      </c>
      <c r="Y480" s="111">
        <f ca="1">IF(W480&gt;15,100%,OFFSET('B5_FED-CA Tax Depr Rates'!$D$23,0,'B1-NBV NTV Detail'!W480-1))</f>
        <v>1</v>
      </c>
      <c r="Z480" s="126">
        <f t="shared" ca="1" si="53"/>
        <v>4676.28</v>
      </c>
      <c r="AA480" s="126">
        <f t="shared" ca="1" si="54"/>
        <v>4676.28</v>
      </c>
      <c r="AB480" s="111">
        <f ca="1">IF($W480&gt;22,100%,OFFSET('B5_FED-CA Tax Depr Rates'!$D$30,0,'B1-NBV NTV Detail'!$W480-1))</f>
        <v>1</v>
      </c>
      <c r="AC480" s="126">
        <f t="shared" ca="1" si="55"/>
        <v>4676.28</v>
      </c>
    </row>
    <row r="481" spans="1:29">
      <c r="A481" s="20" t="s">
        <v>93</v>
      </c>
      <c r="B481" s="24" t="s">
        <v>94</v>
      </c>
      <c r="C481" s="24" t="s">
        <v>104</v>
      </c>
      <c r="D481" s="24" t="s">
        <v>105</v>
      </c>
      <c r="E481" s="24" t="s">
        <v>96</v>
      </c>
      <c r="F481" s="213">
        <v>1974</v>
      </c>
      <c r="G481" s="215">
        <v>26</v>
      </c>
      <c r="H481" s="215">
        <v>1170.25</v>
      </c>
      <c r="I481" s="215">
        <v>826.82</v>
      </c>
      <c r="J481" s="216">
        <v>343.43</v>
      </c>
      <c r="K481" s="219"/>
      <c r="L481" s="206"/>
      <c r="R481" s="110">
        <f t="shared" si="50"/>
        <v>1974</v>
      </c>
      <c r="S481" s="122">
        <f t="shared" si="56"/>
        <v>1170.25</v>
      </c>
      <c r="T481" s="111">
        <f>VLOOKUP(R481,'B4_VINTAGE-TAX'!$A$2:$C$100,3,FALSE)</f>
        <v>0</v>
      </c>
      <c r="U481" s="76">
        <v>1</v>
      </c>
      <c r="V481" s="126">
        <f t="shared" si="52"/>
        <v>0</v>
      </c>
      <c r="W481" s="118">
        <f t="shared" si="51"/>
        <v>45</v>
      </c>
      <c r="X481" s="76">
        <v>1</v>
      </c>
      <c r="Y481" s="111">
        <f ca="1">IF(W481&gt;15,100%,OFFSET('B5_FED-CA Tax Depr Rates'!$D$23,0,'B1-NBV NTV Detail'!W481-1))</f>
        <v>1</v>
      </c>
      <c r="Z481" s="126">
        <f t="shared" ca="1" si="53"/>
        <v>1170.25</v>
      </c>
      <c r="AA481" s="126">
        <f t="shared" ca="1" si="54"/>
        <v>1170.25</v>
      </c>
      <c r="AB481" s="111">
        <f ca="1">IF($W481&gt;22,100%,OFFSET('B5_FED-CA Tax Depr Rates'!$D$30,0,'B1-NBV NTV Detail'!$W481-1))</f>
        <v>1</v>
      </c>
      <c r="AC481" s="126">
        <f t="shared" ca="1" si="55"/>
        <v>1170.25</v>
      </c>
    </row>
    <row r="482" spans="1:29">
      <c r="A482" s="20" t="s">
        <v>93</v>
      </c>
      <c r="B482" s="24" t="s">
        <v>94</v>
      </c>
      <c r="C482" s="24" t="s">
        <v>104</v>
      </c>
      <c r="D482" s="24" t="s">
        <v>105</v>
      </c>
      <c r="E482" s="24" t="s">
        <v>96</v>
      </c>
      <c r="F482" s="213">
        <v>1975</v>
      </c>
      <c r="G482" s="215">
        <v>71</v>
      </c>
      <c r="H482" s="215">
        <v>3220.74</v>
      </c>
      <c r="I482" s="215">
        <v>2233.0500000000002</v>
      </c>
      <c r="J482" s="216">
        <v>987.69</v>
      </c>
      <c r="K482" s="219"/>
      <c r="L482" s="206"/>
      <c r="R482" s="110">
        <f t="shared" si="50"/>
        <v>1975</v>
      </c>
      <c r="S482" s="122">
        <f t="shared" si="56"/>
        <v>3220.74</v>
      </c>
      <c r="T482" s="111">
        <f>VLOOKUP(R482,'B4_VINTAGE-TAX'!$A$2:$C$100,3,FALSE)</f>
        <v>0</v>
      </c>
      <c r="U482" s="76">
        <v>1</v>
      </c>
      <c r="V482" s="126">
        <f t="shared" si="52"/>
        <v>0</v>
      </c>
      <c r="W482" s="118">
        <f t="shared" si="51"/>
        <v>44</v>
      </c>
      <c r="X482" s="76">
        <v>1</v>
      </c>
      <c r="Y482" s="111">
        <f ca="1">IF(W482&gt;15,100%,OFFSET('B5_FED-CA Tax Depr Rates'!$D$23,0,'B1-NBV NTV Detail'!W482-1))</f>
        <v>1</v>
      </c>
      <c r="Z482" s="126">
        <f t="shared" ca="1" si="53"/>
        <v>3220.74</v>
      </c>
      <c r="AA482" s="126">
        <f t="shared" ca="1" si="54"/>
        <v>3220.74</v>
      </c>
      <c r="AB482" s="111">
        <f ca="1">IF($W482&gt;22,100%,OFFSET('B5_FED-CA Tax Depr Rates'!$D$30,0,'B1-NBV NTV Detail'!$W482-1))</f>
        <v>1</v>
      </c>
      <c r="AC482" s="126">
        <f t="shared" ca="1" si="55"/>
        <v>3220.74</v>
      </c>
    </row>
    <row r="483" spans="1:29">
      <c r="A483" s="20" t="s">
        <v>93</v>
      </c>
      <c r="B483" s="24" t="s">
        <v>94</v>
      </c>
      <c r="C483" s="24" t="s">
        <v>104</v>
      </c>
      <c r="D483" s="24" t="s">
        <v>105</v>
      </c>
      <c r="E483" s="24" t="s">
        <v>96</v>
      </c>
      <c r="F483" s="213">
        <v>1976</v>
      </c>
      <c r="G483" s="215">
        <v>18</v>
      </c>
      <c r="H483" s="215">
        <v>835.42</v>
      </c>
      <c r="I483" s="215">
        <v>568.1</v>
      </c>
      <c r="J483" s="216">
        <v>267.32</v>
      </c>
      <c r="K483" s="219"/>
      <c r="L483" s="206"/>
      <c r="R483" s="110">
        <f t="shared" si="50"/>
        <v>1976</v>
      </c>
      <c r="S483" s="122">
        <f t="shared" si="56"/>
        <v>835.42</v>
      </c>
      <c r="T483" s="111">
        <f>VLOOKUP(R483,'B4_VINTAGE-TAX'!$A$2:$C$100,3,FALSE)</f>
        <v>0</v>
      </c>
      <c r="U483" s="76">
        <v>1</v>
      </c>
      <c r="V483" s="126">
        <f t="shared" si="52"/>
        <v>0</v>
      </c>
      <c r="W483" s="118">
        <f t="shared" si="51"/>
        <v>43</v>
      </c>
      <c r="X483" s="76">
        <v>1</v>
      </c>
      <c r="Y483" s="111">
        <f ca="1">IF(W483&gt;15,100%,OFFSET('B5_FED-CA Tax Depr Rates'!$D$23,0,'B1-NBV NTV Detail'!W483-1))</f>
        <v>1</v>
      </c>
      <c r="Z483" s="126">
        <f t="shared" ca="1" si="53"/>
        <v>835.42</v>
      </c>
      <c r="AA483" s="126">
        <f t="shared" ca="1" si="54"/>
        <v>835.42</v>
      </c>
      <c r="AB483" s="111">
        <f ca="1">IF($W483&gt;22,100%,OFFSET('B5_FED-CA Tax Depr Rates'!$D$30,0,'B1-NBV NTV Detail'!$W483-1))</f>
        <v>1</v>
      </c>
      <c r="AC483" s="126">
        <f t="shared" ca="1" si="55"/>
        <v>835.42</v>
      </c>
    </row>
    <row r="484" spans="1:29">
      <c r="A484" s="20" t="s">
        <v>93</v>
      </c>
      <c r="B484" s="24" t="s">
        <v>94</v>
      </c>
      <c r="C484" s="24" t="s">
        <v>104</v>
      </c>
      <c r="D484" s="24" t="s">
        <v>105</v>
      </c>
      <c r="E484" s="24" t="s">
        <v>96</v>
      </c>
      <c r="F484" s="213">
        <v>1977</v>
      </c>
      <c r="G484" s="215">
        <v>101</v>
      </c>
      <c r="H484" s="215">
        <v>4599.2299999999996</v>
      </c>
      <c r="I484" s="215">
        <v>3065.82</v>
      </c>
      <c r="J484" s="216">
        <v>1533.41</v>
      </c>
      <c r="K484" s="219"/>
      <c r="L484" s="206"/>
      <c r="R484" s="110">
        <f t="shared" si="50"/>
        <v>1977</v>
      </c>
      <c r="S484" s="122">
        <f t="shared" si="56"/>
        <v>4599.2299999999996</v>
      </c>
      <c r="T484" s="111">
        <f>VLOOKUP(R484,'B4_VINTAGE-TAX'!$A$2:$C$100,3,FALSE)</f>
        <v>0</v>
      </c>
      <c r="U484" s="76">
        <v>1</v>
      </c>
      <c r="V484" s="126">
        <f t="shared" si="52"/>
        <v>0</v>
      </c>
      <c r="W484" s="118">
        <f t="shared" si="51"/>
        <v>42</v>
      </c>
      <c r="X484" s="76">
        <v>1</v>
      </c>
      <c r="Y484" s="111">
        <f ca="1">IF(W484&gt;15,100%,OFFSET('B5_FED-CA Tax Depr Rates'!$D$23,0,'B1-NBV NTV Detail'!W484-1))</f>
        <v>1</v>
      </c>
      <c r="Z484" s="126">
        <f t="shared" ca="1" si="53"/>
        <v>4599.2299999999996</v>
      </c>
      <c r="AA484" s="126">
        <f t="shared" ca="1" si="54"/>
        <v>4599.2299999999996</v>
      </c>
      <c r="AB484" s="111">
        <f ca="1">IF($W484&gt;22,100%,OFFSET('B5_FED-CA Tax Depr Rates'!$D$30,0,'B1-NBV NTV Detail'!$W484-1))</f>
        <v>1</v>
      </c>
      <c r="AC484" s="126">
        <f t="shared" ca="1" si="55"/>
        <v>4599.2299999999996</v>
      </c>
    </row>
    <row r="485" spans="1:29">
      <c r="A485" s="20" t="s">
        <v>93</v>
      </c>
      <c r="B485" s="24" t="s">
        <v>94</v>
      </c>
      <c r="C485" s="24" t="s">
        <v>104</v>
      </c>
      <c r="D485" s="24" t="s">
        <v>105</v>
      </c>
      <c r="E485" s="24" t="s">
        <v>96</v>
      </c>
      <c r="F485" s="213">
        <v>1978</v>
      </c>
      <c r="G485" s="215">
        <v>90</v>
      </c>
      <c r="H485" s="215">
        <v>4064.86</v>
      </c>
      <c r="I485" s="215">
        <v>2654.59</v>
      </c>
      <c r="J485" s="216">
        <v>1410.27</v>
      </c>
      <c r="K485" s="219"/>
      <c r="L485" s="206"/>
      <c r="R485" s="110">
        <f t="shared" si="50"/>
        <v>1978</v>
      </c>
      <c r="S485" s="122">
        <f t="shared" si="56"/>
        <v>4064.86</v>
      </c>
      <c r="T485" s="111">
        <f>VLOOKUP(R485,'B4_VINTAGE-TAX'!$A$2:$C$100,3,FALSE)</f>
        <v>0</v>
      </c>
      <c r="U485" s="76">
        <v>1</v>
      </c>
      <c r="V485" s="126">
        <f t="shared" si="52"/>
        <v>0</v>
      </c>
      <c r="W485" s="118">
        <f t="shared" si="51"/>
        <v>41</v>
      </c>
      <c r="X485" s="76">
        <v>1</v>
      </c>
      <c r="Y485" s="111">
        <f ca="1">IF(W485&gt;15,100%,OFFSET('B5_FED-CA Tax Depr Rates'!$D$23,0,'B1-NBV NTV Detail'!W485-1))</f>
        <v>1</v>
      </c>
      <c r="Z485" s="126">
        <f t="shared" ca="1" si="53"/>
        <v>4064.86</v>
      </c>
      <c r="AA485" s="126">
        <f t="shared" ca="1" si="54"/>
        <v>4064.86</v>
      </c>
      <c r="AB485" s="111">
        <f ca="1">IF($W485&gt;22,100%,OFFSET('B5_FED-CA Tax Depr Rates'!$D$30,0,'B1-NBV NTV Detail'!$W485-1))</f>
        <v>1</v>
      </c>
      <c r="AC485" s="126">
        <f t="shared" ca="1" si="55"/>
        <v>4064.86</v>
      </c>
    </row>
    <row r="486" spans="1:29">
      <c r="A486" s="20" t="s">
        <v>93</v>
      </c>
      <c r="B486" s="24" t="s">
        <v>94</v>
      </c>
      <c r="C486" s="24" t="s">
        <v>104</v>
      </c>
      <c r="D486" s="24" t="s">
        <v>105</v>
      </c>
      <c r="E486" s="24" t="s">
        <v>96</v>
      </c>
      <c r="F486" s="213">
        <v>1979</v>
      </c>
      <c r="G486" s="215">
        <v>2</v>
      </c>
      <c r="H486" s="215">
        <v>89.88</v>
      </c>
      <c r="I486" s="215">
        <v>57.47</v>
      </c>
      <c r="J486" s="216">
        <v>32.409999999999997</v>
      </c>
      <c r="K486" s="219"/>
      <c r="L486" s="206"/>
      <c r="R486" s="110">
        <f t="shared" si="50"/>
        <v>1979</v>
      </c>
      <c r="S486" s="122">
        <f t="shared" si="56"/>
        <v>89.88</v>
      </c>
      <c r="T486" s="111">
        <f>VLOOKUP(R486,'B4_VINTAGE-TAX'!$A$2:$C$100,3,FALSE)</f>
        <v>0</v>
      </c>
      <c r="U486" s="76">
        <v>1</v>
      </c>
      <c r="V486" s="126">
        <f t="shared" si="52"/>
        <v>0</v>
      </c>
      <c r="W486" s="118">
        <f t="shared" si="51"/>
        <v>40</v>
      </c>
      <c r="X486" s="76">
        <v>1</v>
      </c>
      <c r="Y486" s="111">
        <f ca="1">IF(W486&gt;15,100%,OFFSET('B5_FED-CA Tax Depr Rates'!$D$23,0,'B1-NBV NTV Detail'!W486-1))</f>
        <v>1</v>
      </c>
      <c r="Z486" s="126">
        <f t="shared" ca="1" si="53"/>
        <v>89.88</v>
      </c>
      <c r="AA486" s="126">
        <f t="shared" ca="1" si="54"/>
        <v>89.88</v>
      </c>
      <c r="AB486" s="111">
        <f ca="1">IF($W486&gt;22,100%,OFFSET('B5_FED-CA Tax Depr Rates'!$D$30,0,'B1-NBV NTV Detail'!$W486-1))</f>
        <v>1</v>
      </c>
      <c r="AC486" s="126">
        <f t="shared" ca="1" si="55"/>
        <v>89.88</v>
      </c>
    </row>
    <row r="487" spans="1:29">
      <c r="A487" s="20" t="s">
        <v>93</v>
      </c>
      <c r="B487" s="24" t="s">
        <v>94</v>
      </c>
      <c r="C487" s="24" t="s">
        <v>104</v>
      </c>
      <c r="D487" s="24" t="s">
        <v>105</v>
      </c>
      <c r="E487" s="24" t="s">
        <v>96</v>
      </c>
      <c r="F487" s="213">
        <v>1980</v>
      </c>
      <c r="G487" s="215">
        <v>232</v>
      </c>
      <c r="H487" s="215">
        <v>10426.280000000001</v>
      </c>
      <c r="I487" s="215">
        <v>6523.57</v>
      </c>
      <c r="J487" s="216">
        <v>3902.71</v>
      </c>
      <c r="K487" s="219"/>
      <c r="L487" s="206"/>
      <c r="R487" s="110">
        <f t="shared" si="50"/>
        <v>1980</v>
      </c>
      <c r="S487" s="122">
        <f t="shared" si="56"/>
        <v>10426.280000000001</v>
      </c>
      <c r="T487" s="111">
        <f>VLOOKUP(R487,'B4_VINTAGE-TAX'!$A$2:$C$100,3,FALSE)</f>
        <v>0</v>
      </c>
      <c r="U487" s="76">
        <v>1</v>
      </c>
      <c r="V487" s="126">
        <f t="shared" si="52"/>
        <v>0</v>
      </c>
      <c r="W487" s="118">
        <f t="shared" si="51"/>
        <v>39</v>
      </c>
      <c r="X487" s="76">
        <v>1</v>
      </c>
      <c r="Y487" s="111">
        <f ca="1">IF(W487&gt;15,100%,OFFSET('B5_FED-CA Tax Depr Rates'!$D$23,0,'B1-NBV NTV Detail'!W487-1))</f>
        <v>1</v>
      </c>
      <c r="Z487" s="126">
        <f t="shared" ca="1" si="53"/>
        <v>10426.280000000001</v>
      </c>
      <c r="AA487" s="126">
        <f t="shared" ca="1" si="54"/>
        <v>10426.280000000001</v>
      </c>
      <c r="AB487" s="111">
        <f ca="1">IF($W487&gt;22,100%,OFFSET('B5_FED-CA Tax Depr Rates'!$D$30,0,'B1-NBV NTV Detail'!$W487-1))</f>
        <v>1</v>
      </c>
      <c r="AC487" s="126">
        <f t="shared" ca="1" si="55"/>
        <v>10426.280000000001</v>
      </c>
    </row>
    <row r="488" spans="1:29">
      <c r="A488" s="20" t="s">
        <v>93</v>
      </c>
      <c r="B488" s="24" t="s">
        <v>94</v>
      </c>
      <c r="C488" s="24" t="s">
        <v>104</v>
      </c>
      <c r="D488" s="24" t="s">
        <v>105</v>
      </c>
      <c r="E488" s="24" t="s">
        <v>96</v>
      </c>
      <c r="F488" s="213">
        <v>1981</v>
      </c>
      <c r="G488" s="215">
        <v>94</v>
      </c>
      <c r="H488" s="215">
        <v>4245.1099999999997</v>
      </c>
      <c r="I488" s="215">
        <v>2597.3000000000002</v>
      </c>
      <c r="J488" s="216">
        <v>1647.81</v>
      </c>
      <c r="K488" s="219"/>
      <c r="L488" s="206"/>
      <c r="R488" s="110">
        <f t="shared" si="50"/>
        <v>1981</v>
      </c>
      <c r="S488" s="122">
        <f t="shared" si="56"/>
        <v>4245.1099999999997</v>
      </c>
      <c r="T488" s="111">
        <f>VLOOKUP(R488,'B4_VINTAGE-TAX'!$A$2:$C$100,3,FALSE)</f>
        <v>0</v>
      </c>
      <c r="U488" s="76">
        <v>1</v>
      </c>
      <c r="V488" s="126">
        <f t="shared" si="52"/>
        <v>0</v>
      </c>
      <c r="W488" s="118">
        <f t="shared" si="51"/>
        <v>38</v>
      </c>
      <c r="X488" s="76">
        <v>1</v>
      </c>
      <c r="Y488" s="111">
        <f ca="1">IF(W488&gt;15,100%,OFFSET('B5_FED-CA Tax Depr Rates'!$D$23,0,'B1-NBV NTV Detail'!W488-1))</f>
        <v>1</v>
      </c>
      <c r="Z488" s="126">
        <f t="shared" ca="1" si="53"/>
        <v>4245.1099999999997</v>
      </c>
      <c r="AA488" s="126">
        <f t="shared" ca="1" si="54"/>
        <v>4245.1099999999997</v>
      </c>
      <c r="AB488" s="111">
        <f ca="1">IF($W488&gt;22,100%,OFFSET('B5_FED-CA Tax Depr Rates'!$D$30,0,'B1-NBV NTV Detail'!$W488-1))</f>
        <v>1</v>
      </c>
      <c r="AC488" s="126">
        <f t="shared" ca="1" si="55"/>
        <v>4245.1099999999997</v>
      </c>
    </row>
    <row r="489" spans="1:29">
      <c r="A489" s="20" t="s">
        <v>93</v>
      </c>
      <c r="B489" s="24" t="s">
        <v>94</v>
      </c>
      <c r="C489" s="24" t="s">
        <v>104</v>
      </c>
      <c r="D489" s="24" t="s">
        <v>105</v>
      </c>
      <c r="E489" s="24" t="s">
        <v>96</v>
      </c>
      <c r="F489" s="213">
        <v>1982</v>
      </c>
      <c r="G489" s="215">
        <v>21</v>
      </c>
      <c r="H489" s="215">
        <v>973.65</v>
      </c>
      <c r="I489" s="215">
        <v>582.13</v>
      </c>
      <c r="J489" s="216">
        <v>391.52</v>
      </c>
      <c r="K489" s="219"/>
      <c r="L489" s="206"/>
      <c r="R489" s="110">
        <f t="shared" si="50"/>
        <v>1982</v>
      </c>
      <c r="S489" s="122">
        <f t="shared" si="56"/>
        <v>973.65</v>
      </c>
      <c r="T489" s="111">
        <f>VLOOKUP(R489,'B4_VINTAGE-TAX'!$A$2:$C$100,3,FALSE)</f>
        <v>0</v>
      </c>
      <c r="U489" s="76">
        <v>1</v>
      </c>
      <c r="V489" s="126">
        <f t="shared" si="52"/>
        <v>0</v>
      </c>
      <c r="W489" s="118">
        <f t="shared" si="51"/>
        <v>37</v>
      </c>
      <c r="X489" s="76">
        <v>1</v>
      </c>
      <c r="Y489" s="111">
        <f ca="1">IF(W489&gt;15,100%,OFFSET('B5_FED-CA Tax Depr Rates'!$D$23,0,'B1-NBV NTV Detail'!W489-1))</f>
        <v>1</v>
      </c>
      <c r="Z489" s="126">
        <f t="shared" ca="1" si="53"/>
        <v>973.65</v>
      </c>
      <c r="AA489" s="126">
        <f t="shared" ca="1" si="54"/>
        <v>973.65</v>
      </c>
      <c r="AB489" s="111">
        <f ca="1">IF($W489&gt;22,100%,OFFSET('B5_FED-CA Tax Depr Rates'!$D$30,0,'B1-NBV NTV Detail'!$W489-1))</f>
        <v>1</v>
      </c>
      <c r="AC489" s="126">
        <f t="shared" ca="1" si="55"/>
        <v>973.65</v>
      </c>
    </row>
    <row r="490" spans="1:29">
      <c r="A490" s="20" t="s">
        <v>93</v>
      </c>
      <c r="B490" s="24" t="s">
        <v>94</v>
      </c>
      <c r="C490" s="24" t="s">
        <v>104</v>
      </c>
      <c r="D490" s="24" t="s">
        <v>105</v>
      </c>
      <c r="E490" s="24" t="s">
        <v>96</v>
      </c>
      <c r="F490" s="213">
        <v>1983</v>
      </c>
      <c r="G490" s="215">
        <v>54</v>
      </c>
      <c r="H490" s="215">
        <v>2429.15</v>
      </c>
      <c r="I490" s="215">
        <v>1418.21</v>
      </c>
      <c r="J490" s="216">
        <v>1010.94</v>
      </c>
      <c r="K490" s="219"/>
      <c r="L490" s="206"/>
      <c r="R490" s="110">
        <f t="shared" si="50"/>
        <v>1983</v>
      </c>
      <c r="S490" s="122">
        <f t="shared" si="56"/>
        <v>2429.15</v>
      </c>
      <c r="T490" s="111">
        <f>VLOOKUP(R490,'B4_VINTAGE-TAX'!$A$2:$C$100,3,FALSE)</f>
        <v>0</v>
      </c>
      <c r="U490" s="76">
        <v>1</v>
      </c>
      <c r="V490" s="126">
        <f t="shared" si="52"/>
        <v>0</v>
      </c>
      <c r="W490" s="118">
        <f t="shared" si="51"/>
        <v>36</v>
      </c>
      <c r="X490" s="76">
        <v>1</v>
      </c>
      <c r="Y490" s="111">
        <f ca="1">IF(W490&gt;15,100%,OFFSET('B5_FED-CA Tax Depr Rates'!$D$23,0,'B1-NBV NTV Detail'!W490-1))</f>
        <v>1</v>
      </c>
      <c r="Z490" s="126">
        <f t="shared" ca="1" si="53"/>
        <v>2429.15</v>
      </c>
      <c r="AA490" s="126">
        <f t="shared" ca="1" si="54"/>
        <v>2429.15</v>
      </c>
      <c r="AB490" s="111">
        <f ca="1">IF($W490&gt;22,100%,OFFSET('B5_FED-CA Tax Depr Rates'!$D$30,0,'B1-NBV NTV Detail'!$W490-1))</f>
        <v>1</v>
      </c>
      <c r="AC490" s="126">
        <f t="shared" ca="1" si="55"/>
        <v>2429.15</v>
      </c>
    </row>
    <row r="491" spans="1:29">
      <c r="A491" s="20" t="s">
        <v>93</v>
      </c>
      <c r="B491" s="24" t="s">
        <v>94</v>
      </c>
      <c r="C491" s="24" t="s">
        <v>104</v>
      </c>
      <c r="D491" s="24" t="s">
        <v>105</v>
      </c>
      <c r="E491" s="24" t="s">
        <v>96</v>
      </c>
      <c r="F491" s="213">
        <v>1984</v>
      </c>
      <c r="G491" s="215">
        <v>500</v>
      </c>
      <c r="H491" s="215">
        <v>22447.75</v>
      </c>
      <c r="I491" s="215">
        <v>12787.78</v>
      </c>
      <c r="J491" s="216">
        <v>9659.9699999999993</v>
      </c>
      <c r="K491" s="219"/>
      <c r="L491" s="206"/>
      <c r="R491" s="110">
        <f t="shared" si="50"/>
        <v>1984</v>
      </c>
      <c r="S491" s="122">
        <f t="shared" si="56"/>
        <v>22447.75</v>
      </c>
      <c r="T491" s="111">
        <f>VLOOKUP(R491,'B4_VINTAGE-TAX'!$A$2:$C$100,3,FALSE)</f>
        <v>0</v>
      </c>
      <c r="U491" s="76">
        <v>1</v>
      </c>
      <c r="V491" s="126">
        <f t="shared" si="52"/>
        <v>0</v>
      </c>
      <c r="W491" s="118">
        <f t="shared" si="51"/>
        <v>35</v>
      </c>
      <c r="X491" s="76">
        <v>1</v>
      </c>
      <c r="Y491" s="111">
        <f ca="1">IF(W491&gt;15,100%,OFFSET('B5_FED-CA Tax Depr Rates'!$D$23,0,'B1-NBV NTV Detail'!W491-1))</f>
        <v>1</v>
      </c>
      <c r="Z491" s="126">
        <f t="shared" ca="1" si="53"/>
        <v>22447.75</v>
      </c>
      <c r="AA491" s="126">
        <f t="shared" ca="1" si="54"/>
        <v>22447.75</v>
      </c>
      <c r="AB491" s="111">
        <f ca="1">IF($W491&gt;22,100%,OFFSET('B5_FED-CA Tax Depr Rates'!$D$30,0,'B1-NBV NTV Detail'!$W491-1))</f>
        <v>1</v>
      </c>
      <c r="AC491" s="126">
        <f t="shared" ca="1" si="55"/>
        <v>22447.75</v>
      </c>
    </row>
    <row r="492" spans="1:29">
      <c r="A492" s="20" t="s">
        <v>93</v>
      </c>
      <c r="B492" s="24" t="s">
        <v>94</v>
      </c>
      <c r="C492" s="24" t="s">
        <v>104</v>
      </c>
      <c r="D492" s="24" t="s">
        <v>105</v>
      </c>
      <c r="E492" s="24" t="s">
        <v>96</v>
      </c>
      <c r="F492" s="213">
        <v>1985</v>
      </c>
      <c r="G492" s="215">
        <v>657</v>
      </c>
      <c r="H492" s="215">
        <v>29502.5</v>
      </c>
      <c r="I492" s="215">
        <v>16386.16</v>
      </c>
      <c r="J492" s="216">
        <v>13116.34</v>
      </c>
      <c r="K492" s="219"/>
      <c r="L492" s="206"/>
      <c r="R492" s="110">
        <f t="shared" si="50"/>
        <v>1985</v>
      </c>
      <c r="S492" s="122">
        <f t="shared" si="56"/>
        <v>29502.5</v>
      </c>
      <c r="T492" s="111">
        <f>VLOOKUP(R492,'B4_VINTAGE-TAX'!$A$2:$C$100,3,FALSE)</f>
        <v>0</v>
      </c>
      <c r="U492" s="76">
        <v>1</v>
      </c>
      <c r="V492" s="126">
        <f t="shared" si="52"/>
        <v>0</v>
      </c>
      <c r="W492" s="118">
        <f t="shared" si="51"/>
        <v>34</v>
      </c>
      <c r="X492" s="76">
        <v>1</v>
      </c>
      <c r="Y492" s="111">
        <f ca="1">IF(W492&gt;15,100%,OFFSET('B5_FED-CA Tax Depr Rates'!$D$23,0,'B1-NBV NTV Detail'!W492-1))</f>
        <v>1</v>
      </c>
      <c r="Z492" s="126">
        <f t="shared" ca="1" si="53"/>
        <v>29502.5</v>
      </c>
      <c r="AA492" s="126">
        <f t="shared" ca="1" si="54"/>
        <v>29502.5</v>
      </c>
      <c r="AB492" s="111">
        <f ca="1">IF($W492&gt;22,100%,OFFSET('B5_FED-CA Tax Depr Rates'!$D$30,0,'B1-NBV NTV Detail'!$W492-1))</f>
        <v>1</v>
      </c>
      <c r="AC492" s="126">
        <f t="shared" ca="1" si="55"/>
        <v>29502.5</v>
      </c>
    </row>
    <row r="493" spans="1:29">
      <c r="A493" s="20" t="s">
        <v>93</v>
      </c>
      <c r="B493" s="24" t="s">
        <v>94</v>
      </c>
      <c r="C493" s="24" t="s">
        <v>104</v>
      </c>
      <c r="D493" s="24" t="s">
        <v>105</v>
      </c>
      <c r="E493" s="24" t="s">
        <v>96</v>
      </c>
      <c r="F493" s="213">
        <v>1986</v>
      </c>
      <c r="G493" s="215">
        <v>113</v>
      </c>
      <c r="H493" s="215">
        <v>5092.22</v>
      </c>
      <c r="I493" s="215">
        <v>2755.1</v>
      </c>
      <c r="J493" s="216">
        <v>2337.12</v>
      </c>
      <c r="K493" s="219"/>
      <c r="L493" s="206"/>
      <c r="R493" s="110">
        <f t="shared" si="50"/>
        <v>1986</v>
      </c>
      <c r="S493" s="122">
        <f t="shared" si="56"/>
        <v>5092.22</v>
      </c>
      <c r="T493" s="111">
        <f>VLOOKUP(R493,'B4_VINTAGE-TAX'!$A$2:$C$100,3,FALSE)</f>
        <v>0</v>
      </c>
      <c r="U493" s="76">
        <v>1</v>
      </c>
      <c r="V493" s="126">
        <f t="shared" si="52"/>
        <v>0</v>
      </c>
      <c r="W493" s="118">
        <f t="shared" si="51"/>
        <v>33</v>
      </c>
      <c r="X493" s="76">
        <v>1</v>
      </c>
      <c r="Y493" s="111">
        <f ca="1">IF(W493&gt;15,100%,OFFSET('B5_FED-CA Tax Depr Rates'!$D$23,0,'B1-NBV NTV Detail'!W493-1))</f>
        <v>1</v>
      </c>
      <c r="Z493" s="126">
        <f t="shared" ca="1" si="53"/>
        <v>5092.22</v>
      </c>
      <c r="AA493" s="126">
        <f t="shared" ca="1" si="54"/>
        <v>5092.22</v>
      </c>
      <c r="AB493" s="111">
        <f ca="1">IF($W493&gt;22,100%,OFFSET('B5_FED-CA Tax Depr Rates'!$D$30,0,'B1-NBV NTV Detail'!$W493-1))</f>
        <v>1</v>
      </c>
      <c r="AC493" s="126">
        <f t="shared" ca="1" si="55"/>
        <v>5092.22</v>
      </c>
    </row>
    <row r="494" spans="1:29">
      <c r="A494" s="20" t="s">
        <v>93</v>
      </c>
      <c r="B494" s="24" t="s">
        <v>94</v>
      </c>
      <c r="C494" s="24" t="s">
        <v>104</v>
      </c>
      <c r="D494" s="24" t="s">
        <v>105</v>
      </c>
      <c r="E494" s="24" t="s">
        <v>96</v>
      </c>
      <c r="F494" s="213">
        <v>1987</v>
      </c>
      <c r="G494" s="215">
        <v>811</v>
      </c>
      <c r="H494" s="215">
        <v>36393.03</v>
      </c>
      <c r="I494" s="215">
        <v>19163.59</v>
      </c>
      <c r="J494" s="216">
        <v>17229.439999999999</v>
      </c>
      <c r="K494" s="219"/>
      <c r="L494" s="206"/>
      <c r="R494" s="110">
        <f t="shared" si="50"/>
        <v>1987</v>
      </c>
      <c r="S494" s="122">
        <f t="shared" si="56"/>
        <v>36393.03</v>
      </c>
      <c r="T494" s="111">
        <f>VLOOKUP(R494,'B4_VINTAGE-TAX'!$A$2:$C$100,3,FALSE)</f>
        <v>0</v>
      </c>
      <c r="U494" s="76">
        <v>1</v>
      </c>
      <c r="V494" s="126">
        <f t="shared" si="52"/>
        <v>0</v>
      </c>
      <c r="W494" s="118">
        <f t="shared" si="51"/>
        <v>32</v>
      </c>
      <c r="X494" s="76">
        <v>1</v>
      </c>
      <c r="Y494" s="111">
        <f ca="1">IF(W494&gt;15,100%,OFFSET('B5_FED-CA Tax Depr Rates'!$D$23,0,'B1-NBV NTV Detail'!W494-1))</f>
        <v>1</v>
      </c>
      <c r="Z494" s="126">
        <f t="shared" ca="1" si="53"/>
        <v>36393.03</v>
      </c>
      <c r="AA494" s="126">
        <f t="shared" ca="1" si="54"/>
        <v>36393.03</v>
      </c>
      <c r="AB494" s="111">
        <f ca="1">IF($W494&gt;22,100%,OFFSET('B5_FED-CA Tax Depr Rates'!$D$30,0,'B1-NBV NTV Detail'!$W494-1))</f>
        <v>1</v>
      </c>
      <c r="AC494" s="126">
        <f t="shared" ca="1" si="55"/>
        <v>36393.03</v>
      </c>
    </row>
    <row r="495" spans="1:29">
      <c r="A495" s="20" t="s">
        <v>93</v>
      </c>
      <c r="B495" s="24" t="s">
        <v>94</v>
      </c>
      <c r="C495" s="24" t="s">
        <v>104</v>
      </c>
      <c r="D495" s="24" t="s">
        <v>105</v>
      </c>
      <c r="E495" s="24" t="s">
        <v>96</v>
      </c>
      <c r="F495" s="213">
        <v>1988</v>
      </c>
      <c r="G495" s="215">
        <v>4300</v>
      </c>
      <c r="H495" s="215">
        <v>192808.87</v>
      </c>
      <c r="I495" s="215">
        <v>98718.35</v>
      </c>
      <c r="J495" s="216">
        <v>94090.52</v>
      </c>
      <c r="K495" s="219"/>
      <c r="L495" s="206"/>
      <c r="R495" s="110">
        <f t="shared" si="50"/>
        <v>1988</v>
      </c>
      <c r="S495" s="122">
        <f t="shared" si="56"/>
        <v>192808.87</v>
      </c>
      <c r="T495" s="111">
        <f>VLOOKUP(R495,'B4_VINTAGE-TAX'!$A$2:$C$100,3,FALSE)</f>
        <v>0</v>
      </c>
      <c r="U495" s="76">
        <v>1</v>
      </c>
      <c r="V495" s="126">
        <f t="shared" si="52"/>
        <v>0</v>
      </c>
      <c r="W495" s="118">
        <f t="shared" si="51"/>
        <v>31</v>
      </c>
      <c r="X495" s="76">
        <v>1</v>
      </c>
      <c r="Y495" s="111">
        <f ca="1">IF(W495&gt;15,100%,OFFSET('B5_FED-CA Tax Depr Rates'!$D$23,0,'B1-NBV NTV Detail'!W495-1))</f>
        <v>1</v>
      </c>
      <c r="Z495" s="126">
        <f t="shared" ca="1" si="53"/>
        <v>192808.87</v>
      </c>
      <c r="AA495" s="126">
        <f t="shared" ca="1" si="54"/>
        <v>192808.87</v>
      </c>
      <c r="AB495" s="111">
        <f ca="1">IF($W495&gt;22,100%,OFFSET('B5_FED-CA Tax Depr Rates'!$D$30,0,'B1-NBV NTV Detail'!$W495-1))</f>
        <v>1</v>
      </c>
      <c r="AC495" s="126">
        <f t="shared" ca="1" si="55"/>
        <v>192808.87</v>
      </c>
    </row>
    <row r="496" spans="1:29">
      <c r="A496" s="20" t="s">
        <v>93</v>
      </c>
      <c r="B496" s="24" t="s">
        <v>94</v>
      </c>
      <c r="C496" s="24" t="s">
        <v>104</v>
      </c>
      <c r="D496" s="24" t="s">
        <v>105</v>
      </c>
      <c r="E496" s="24" t="s">
        <v>96</v>
      </c>
      <c r="F496" s="213">
        <v>1989</v>
      </c>
      <c r="G496" s="215">
        <v>267</v>
      </c>
      <c r="H496" s="215">
        <v>11991.09</v>
      </c>
      <c r="I496" s="215">
        <v>5963.33</v>
      </c>
      <c r="J496" s="216">
        <v>6027.76</v>
      </c>
      <c r="K496" s="219"/>
      <c r="L496" s="206"/>
      <c r="R496" s="110">
        <f t="shared" si="50"/>
        <v>1989</v>
      </c>
      <c r="S496" s="122">
        <f t="shared" si="56"/>
        <v>11991.09</v>
      </c>
      <c r="T496" s="111">
        <f>VLOOKUP(R496,'B4_VINTAGE-TAX'!$A$2:$C$100,3,FALSE)</f>
        <v>0</v>
      </c>
      <c r="U496" s="76">
        <v>1</v>
      </c>
      <c r="V496" s="126">
        <f t="shared" si="52"/>
        <v>0</v>
      </c>
      <c r="W496" s="118">
        <f t="shared" si="51"/>
        <v>30</v>
      </c>
      <c r="X496" s="76">
        <v>1</v>
      </c>
      <c r="Y496" s="111">
        <f ca="1">IF(W496&gt;15,100%,OFFSET('B5_FED-CA Tax Depr Rates'!$D$23,0,'B1-NBV NTV Detail'!W496-1))</f>
        <v>1</v>
      </c>
      <c r="Z496" s="126">
        <f t="shared" ca="1" si="53"/>
        <v>11991.09</v>
      </c>
      <c r="AA496" s="126">
        <f t="shared" ca="1" si="54"/>
        <v>11991.09</v>
      </c>
      <c r="AB496" s="111">
        <f ca="1">IF($W496&gt;22,100%,OFFSET('B5_FED-CA Tax Depr Rates'!$D$30,0,'B1-NBV NTV Detail'!$W496-1))</f>
        <v>1</v>
      </c>
      <c r="AC496" s="126">
        <f t="shared" ca="1" si="55"/>
        <v>11991.09</v>
      </c>
    </row>
    <row r="497" spans="1:29">
      <c r="A497" s="20" t="s">
        <v>93</v>
      </c>
      <c r="B497" s="24" t="s">
        <v>94</v>
      </c>
      <c r="C497" s="24" t="s">
        <v>104</v>
      </c>
      <c r="D497" s="24" t="s">
        <v>105</v>
      </c>
      <c r="E497" s="24" t="s">
        <v>96</v>
      </c>
      <c r="F497" s="213">
        <v>1990</v>
      </c>
      <c r="G497" s="215">
        <v>1957</v>
      </c>
      <c r="H497" s="215">
        <v>87748.91</v>
      </c>
      <c r="I497" s="215">
        <v>42341.4</v>
      </c>
      <c r="J497" s="216">
        <v>45407.51</v>
      </c>
      <c r="K497" s="219"/>
      <c r="L497" s="206"/>
      <c r="R497" s="110">
        <f t="shared" si="50"/>
        <v>1990</v>
      </c>
      <c r="S497" s="122">
        <f t="shared" si="56"/>
        <v>87748.91</v>
      </c>
      <c r="T497" s="111">
        <f>VLOOKUP(R497,'B4_VINTAGE-TAX'!$A$2:$C$100,3,FALSE)</f>
        <v>0</v>
      </c>
      <c r="U497" s="76">
        <v>1</v>
      </c>
      <c r="V497" s="126">
        <f t="shared" si="52"/>
        <v>0</v>
      </c>
      <c r="W497" s="118">
        <f t="shared" si="51"/>
        <v>29</v>
      </c>
      <c r="X497" s="76">
        <v>1</v>
      </c>
      <c r="Y497" s="111">
        <f ca="1">IF(W497&gt;15,100%,OFFSET('B5_FED-CA Tax Depr Rates'!$D$23,0,'B1-NBV NTV Detail'!W497-1))</f>
        <v>1</v>
      </c>
      <c r="Z497" s="126">
        <f t="shared" ca="1" si="53"/>
        <v>87748.91</v>
      </c>
      <c r="AA497" s="126">
        <f t="shared" ca="1" si="54"/>
        <v>87748.91</v>
      </c>
      <c r="AB497" s="111">
        <f ca="1">IF($W497&gt;22,100%,OFFSET('B5_FED-CA Tax Depr Rates'!$D$30,0,'B1-NBV NTV Detail'!$W497-1))</f>
        <v>1</v>
      </c>
      <c r="AC497" s="126">
        <f t="shared" ca="1" si="55"/>
        <v>87748.91</v>
      </c>
    </row>
    <row r="498" spans="1:29">
      <c r="A498" s="20" t="s">
        <v>93</v>
      </c>
      <c r="B498" s="24" t="s">
        <v>94</v>
      </c>
      <c r="C498" s="24" t="s">
        <v>104</v>
      </c>
      <c r="D498" s="24" t="s">
        <v>105</v>
      </c>
      <c r="E498" s="24" t="s">
        <v>96</v>
      </c>
      <c r="F498" s="213">
        <v>1991</v>
      </c>
      <c r="G498" s="215">
        <v>316</v>
      </c>
      <c r="H498" s="215">
        <v>14211.88</v>
      </c>
      <c r="I498" s="215">
        <v>6645.84</v>
      </c>
      <c r="J498" s="216">
        <v>7566.04</v>
      </c>
      <c r="K498" s="219"/>
      <c r="L498" s="206"/>
      <c r="R498" s="110">
        <f t="shared" si="50"/>
        <v>1991</v>
      </c>
      <c r="S498" s="122">
        <f t="shared" si="56"/>
        <v>14211.88</v>
      </c>
      <c r="T498" s="111">
        <f>VLOOKUP(R498,'B4_VINTAGE-TAX'!$A$2:$C$100,3,FALSE)</f>
        <v>0</v>
      </c>
      <c r="U498" s="76">
        <v>1</v>
      </c>
      <c r="V498" s="126">
        <f t="shared" si="52"/>
        <v>0</v>
      </c>
      <c r="W498" s="118">
        <f t="shared" si="51"/>
        <v>28</v>
      </c>
      <c r="X498" s="76">
        <v>1</v>
      </c>
      <c r="Y498" s="111">
        <f ca="1">IF(W498&gt;15,100%,OFFSET('B5_FED-CA Tax Depr Rates'!$D$23,0,'B1-NBV NTV Detail'!W498-1))</f>
        <v>1</v>
      </c>
      <c r="Z498" s="126">
        <f t="shared" ca="1" si="53"/>
        <v>14211.88</v>
      </c>
      <c r="AA498" s="126">
        <f t="shared" ca="1" si="54"/>
        <v>14211.88</v>
      </c>
      <c r="AB498" s="111">
        <f ca="1">IF($W498&gt;22,100%,OFFSET('B5_FED-CA Tax Depr Rates'!$D$30,0,'B1-NBV NTV Detail'!$W498-1))</f>
        <v>1</v>
      </c>
      <c r="AC498" s="126">
        <f t="shared" ca="1" si="55"/>
        <v>14211.88</v>
      </c>
    </row>
    <row r="499" spans="1:29">
      <c r="A499" s="20" t="s">
        <v>93</v>
      </c>
      <c r="B499" s="24" t="s">
        <v>94</v>
      </c>
      <c r="C499" s="24" t="s">
        <v>104</v>
      </c>
      <c r="D499" s="24" t="s">
        <v>105</v>
      </c>
      <c r="E499" s="24" t="s">
        <v>96</v>
      </c>
      <c r="F499" s="213">
        <v>1992</v>
      </c>
      <c r="G499" s="215">
        <v>1416</v>
      </c>
      <c r="H499" s="215">
        <v>63493.9</v>
      </c>
      <c r="I499" s="215">
        <v>28737.96</v>
      </c>
      <c r="J499" s="216">
        <v>34755.94</v>
      </c>
      <c r="K499" s="219"/>
      <c r="L499" s="206"/>
      <c r="R499" s="110">
        <f t="shared" si="50"/>
        <v>1992</v>
      </c>
      <c r="S499" s="122">
        <f t="shared" si="56"/>
        <v>63493.9</v>
      </c>
      <c r="T499" s="111">
        <f>VLOOKUP(R499,'B4_VINTAGE-TAX'!$A$2:$C$100,3,FALSE)</f>
        <v>0</v>
      </c>
      <c r="U499" s="76">
        <v>1</v>
      </c>
      <c r="V499" s="126">
        <f t="shared" si="52"/>
        <v>0</v>
      </c>
      <c r="W499" s="118">
        <f t="shared" si="51"/>
        <v>27</v>
      </c>
      <c r="X499" s="76">
        <v>1</v>
      </c>
      <c r="Y499" s="111">
        <f ca="1">IF(W499&gt;15,100%,OFFSET('B5_FED-CA Tax Depr Rates'!$D$23,0,'B1-NBV NTV Detail'!W499-1))</f>
        <v>1</v>
      </c>
      <c r="Z499" s="126">
        <f t="shared" ca="1" si="53"/>
        <v>63493.9</v>
      </c>
      <c r="AA499" s="126">
        <f t="shared" ca="1" si="54"/>
        <v>63493.9</v>
      </c>
      <c r="AB499" s="111">
        <f ca="1">IF($W499&gt;22,100%,OFFSET('B5_FED-CA Tax Depr Rates'!$D$30,0,'B1-NBV NTV Detail'!$W499-1))</f>
        <v>1</v>
      </c>
      <c r="AC499" s="126">
        <f t="shared" ca="1" si="55"/>
        <v>63493.9</v>
      </c>
    </row>
    <row r="500" spans="1:29">
      <c r="A500" s="20" t="s">
        <v>93</v>
      </c>
      <c r="B500" s="24" t="s">
        <v>94</v>
      </c>
      <c r="C500" s="24" t="s">
        <v>104</v>
      </c>
      <c r="D500" s="24" t="s">
        <v>105</v>
      </c>
      <c r="E500" s="24" t="s">
        <v>96</v>
      </c>
      <c r="F500" s="213">
        <v>1993</v>
      </c>
      <c r="G500" s="215">
        <v>48</v>
      </c>
      <c r="H500" s="215">
        <v>2165.0300000000002</v>
      </c>
      <c r="I500" s="215">
        <v>947.17</v>
      </c>
      <c r="J500" s="216">
        <v>1217.8599999999999</v>
      </c>
      <c r="K500" s="219"/>
      <c r="L500" s="206"/>
      <c r="R500" s="110">
        <f t="shared" si="50"/>
        <v>1993</v>
      </c>
      <c r="S500" s="122">
        <f t="shared" si="56"/>
        <v>2165.0300000000002</v>
      </c>
      <c r="T500" s="111">
        <f>VLOOKUP(R500,'B4_VINTAGE-TAX'!$A$2:$C$100,3,FALSE)</f>
        <v>0</v>
      </c>
      <c r="U500" s="76">
        <v>1</v>
      </c>
      <c r="V500" s="126">
        <f t="shared" si="52"/>
        <v>0</v>
      </c>
      <c r="W500" s="118">
        <f t="shared" si="51"/>
        <v>26</v>
      </c>
      <c r="X500" s="76">
        <v>1</v>
      </c>
      <c r="Y500" s="111">
        <f ca="1">IF(W500&gt;15,100%,OFFSET('B5_FED-CA Tax Depr Rates'!$D$23,0,'B1-NBV NTV Detail'!W500-1))</f>
        <v>1</v>
      </c>
      <c r="Z500" s="126">
        <f t="shared" ca="1" si="53"/>
        <v>2165.0300000000002</v>
      </c>
      <c r="AA500" s="126">
        <f t="shared" ca="1" si="54"/>
        <v>2165.0300000000002</v>
      </c>
      <c r="AB500" s="111">
        <f ca="1">IF($W500&gt;22,100%,OFFSET('B5_FED-CA Tax Depr Rates'!$D$30,0,'B1-NBV NTV Detail'!$W500-1))</f>
        <v>1</v>
      </c>
      <c r="AC500" s="126">
        <f t="shared" ca="1" si="55"/>
        <v>2165.0300000000002</v>
      </c>
    </row>
    <row r="501" spans="1:29">
      <c r="A501" s="20" t="s">
        <v>93</v>
      </c>
      <c r="B501" s="24" t="s">
        <v>94</v>
      </c>
      <c r="C501" s="24" t="s">
        <v>104</v>
      </c>
      <c r="D501" s="24" t="s">
        <v>105</v>
      </c>
      <c r="E501" s="24" t="s">
        <v>96</v>
      </c>
      <c r="F501" s="213">
        <v>1994</v>
      </c>
      <c r="G501" s="215">
        <v>444</v>
      </c>
      <c r="H501" s="215">
        <v>19962.189999999999</v>
      </c>
      <c r="I501" s="215">
        <v>8428.7099999999991</v>
      </c>
      <c r="J501" s="216">
        <v>11533.48</v>
      </c>
      <c r="K501" s="219"/>
      <c r="L501" s="206"/>
      <c r="R501" s="110">
        <f t="shared" si="50"/>
        <v>1994</v>
      </c>
      <c r="S501" s="122">
        <f t="shared" si="56"/>
        <v>19962.189999999999</v>
      </c>
      <c r="T501" s="111">
        <f>VLOOKUP(R501,'B4_VINTAGE-TAX'!$A$2:$C$100,3,FALSE)</f>
        <v>0</v>
      </c>
      <c r="U501" s="76">
        <v>1</v>
      </c>
      <c r="V501" s="126">
        <f t="shared" si="52"/>
        <v>0</v>
      </c>
      <c r="W501" s="118">
        <f t="shared" si="51"/>
        <v>25</v>
      </c>
      <c r="X501" s="76">
        <v>1</v>
      </c>
      <c r="Y501" s="111">
        <f ca="1">IF(W501&gt;15,100%,OFFSET('B5_FED-CA Tax Depr Rates'!$D$23,0,'B1-NBV NTV Detail'!W501-1))</f>
        <v>1</v>
      </c>
      <c r="Z501" s="126">
        <f t="shared" ca="1" si="53"/>
        <v>19962.189999999999</v>
      </c>
      <c r="AA501" s="126">
        <f t="shared" ca="1" si="54"/>
        <v>19962.189999999999</v>
      </c>
      <c r="AB501" s="111">
        <f ca="1">IF($W501&gt;22,100%,OFFSET('B5_FED-CA Tax Depr Rates'!$D$30,0,'B1-NBV NTV Detail'!$W501-1))</f>
        <v>1</v>
      </c>
      <c r="AC501" s="126">
        <f t="shared" ca="1" si="55"/>
        <v>19962.189999999999</v>
      </c>
    </row>
    <row r="502" spans="1:29">
      <c r="A502" s="20" t="s">
        <v>93</v>
      </c>
      <c r="B502" s="24" t="s">
        <v>94</v>
      </c>
      <c r="C502" s="24" t="s">
        <v>104</v>
      </c>
      <c r="D502" s="24" t="s">
        <v>105</v>
      </c>
      <c r="E502" s="24" t="s">
        <v>96</v>
      </c>
      <c r="F502" s="213">
        <v>1996</v>
      </c>
      <c r="G502" s="215">
        <v>3180</v>
      </c>
      <c r="H502" s="215">
        <v>142595.03</v>
      </c>
      <c r="I502" s="215">
        <v>55808.89</v>
      </c>
      <c r="J502" s="216">
        <v>86786.14</v>
      </c>
      <c r="K502" s="219"/>
      <c r="L502" s="206"/>
      <c r="R502" s="110">
        <f t="shared" si="50"/>
        <v>1996</v>
      </c>
      <c r="S502" s="122">
        <f t="shared" si="56"/>
        <v>142595.03</v>
      </c>
      <c r="T502" s="111">
        <f>VLOOKUP(R502,'B4_VINTAGE-TAX'!$A$2:$C$100,3,FALSE)</f>
        <v>0</v>
      </c>
      <c r="U502" s="76">
        <v>1</v>
      </c>
      <c r="V502" s="126">
        <f t="shared" si="52"/>
        <v>0</v>
      </c>
      <c r="W502" s="118">
        <f t="shared" si="51"/>
        <v>23</v>
      </c>
      <c r="X502" s="76">
        <v>1</v>
      </c>
      <c r="Y502" s="111">
        <f ca="1">IF(W502&gt;15,100%,OFFSET('B5_FED-CA Tax Depr Rates'!$D$23,0,'B1-NBV NTV Detail'!W502-1))</f>
        <v>1</v>
      </c>
      <c r="Z502" s="126">
        <f t="shared" ca="1" si="53"/>
        <v>142595.03</v>
      </c>
      <c r="AA502" s="126">
        <f t="shared" ca="1" si="54"/>
        <v>142595.03</v>
      </c>
      <c r="AB502" s="111">
        <f ca="1">IF($W502&gt;22,100%,OFFSET('B5_FED-CA Tax Depr Rates'!$D$30,0,'B1-NBV NTV Detail'!$W502-1))</f>
        <v>1</v>
      </c>
      <c r="AC502" s="126">
        <f t="shared" ca="1" si="55"/>
        <v>142595.03</v>
      </c>
    </row>
    <row r="503" spans="1:29">
      <c r="A503" s="20" t="s">
        <v>93</v>
      </c>
      <c r="B503" s="24" t="s">
        <v>94</v>
      </c>
      <c r="C503" s="24" t="s">
        <v>104</v>
      </c>
      <c r="D503" s="24" t="s">
        <v>105</v>
      </c>
      <c r="E503" s="24" t="s">
        <v>96</v>
      </c>
      <c r="F503" s="213">
        <v>1997</v>
      </c>
      <c r="G503" s="215">
        <v>1257</v>
      </c>
      <c r="H503" s="215">
        <v>56425.62</v>
      </c>
      <c r="I503" s="215">
        <v>21202.66</v>
      </c>
      <c r="J503" s="216">
        <v>35222.959999999999</v>
      </c>
      <c r="K503" s="219"/>
      <c r="L503" s="206"/>
      <c r="R503" s="110">
        <f t="shared" si="50"/>
        <v>1997</v>
      </c>
      <c r="S503" s="122">
        <f t="shared" si="56"/>
        <v>56425.62</v>
      </c>
      <c r="T503" s="111">
        <f>VLOOKUP(R503,'B4_VINTAGE-TAX'!$A$2:$C$100,3,FALSE)</f>
        <v>0</v>
      </c>
      <c r="U503" s="76">
        <v>1</v>
      </c>
      <c r="V503" s="126">
        <f t="shared" si="52"/>
        <v>0</v>
      </c>
      <c r="W503" s="118">
        <f t="shared" si="51"/>
        <v>22</v>
      </c>
      <c r="X503" s="76">
        <v>1</v>
      </c>
      <c r="Y503" s="111">
        <f ca="1">IF(W503&gt;15,100%,OFFSET('B5_FED-CA Tax Depr Rates'!$D$23,0,'B1-NBV NTV Detail'!W503-1))</f>
        <v>1</v>
      </c>
      <c r="Z503" s="126">
        <f t="shared" ca="1" si="53"/>
        <v>56425.62</v>
      </c>
      <c r="AA503" s="126">
        <f t="shared" ca="1" si="54"/>
        <v>56425.62</v>
      </c>
      <c r="AB503" s="111">
        <f ca="1">IF($W503&gt;22,100%,OFFSET('B5_FED-CA Tax Depr Rates'!$D$30,0,'B1-NBV NTV Detail'!$W503-1))</f>
        <v>0.99803296029203814</v>
      </c>
      <c r="AC503" s="126">
        <f t="shared" ca="1" si="55"/>
        <v>56314.628564913633</v>
      </c>
    </row>
    <row r="504" spans="1:29">
      <c r="A504" s="20" t="s">
        <v>93</v>
      </c>
      <c r="B504" s="24" t="s">
        <v>94</v>
      </c>
      <c r="C504" s="24" t="s">
        <v>104</v>
      </c>
      <c r="D504" s="24" t="s">
        <v>105</v>
      </c>
      <c r="E504" s="24" t="s">
        <v>96</v>
      </c>
      <c r="F504" s="213">
        <v>1998</v>
      </c>
      <c r="G504" s="215">
        <v>7112</v>
      </c>
      <c r="H504" s="215">
        <v>318959.34999999998</v>
      </c>
      <c r="I504" s="215">
        <v>114831.06</v>
      </c>
      <c r="J504" s="216">
        <v>204128.29</v>
      </c>
      <c r="K504" s="219"/>
      <c r="L504" s="206"/>
      <c r="R504" s="110">
        <f t="shared" si="50"/>
        <v>1998</v>
      </c>
      <c r="S504" s="122">
        <f t="shared" si="56"/>
        <v>318959.34999999998</v>
      </c>
      <c r="T504" s="111">
        <f>VLOOKUP(R504,'B4_VINTAGE-TAX'!$A$2:$C$100,3,FALSE)</f>
        <v>0</v>
      </c>
      <c r="U504" s="76">
        <v>1</v>
      </c>
      <c r="V504" s="126">
        <f t="shared" si="52"/>
        <v>0</v>
      </c>
      <c r="W504" s="118">
        <f t="shared" si="51"/>
        <v>21</v>
      </c>
      <c r="X504" s="76">
        <v>1</v>
      </c>
      <c r="Y504" s="111">
        <f ca="1">IF(W504&gt;15,100%,OFFSET('B5_FED-CA Tax Depr Rates'!$D$23,0,'B1-NBV NTV Detail'!W504-1))</f>
        <v>1</v>
      </c>
      <c r="Z504" s="126">
        <f t="shared" ca="1" si="53"/>
        <v>318959.34999999998</v>
      </c>
      <c r="AA504" s="126">
        <f t="shared" ca="1" si="54"/>
        <v>318959.34999999998</v>
      </c>
      <c r="AB504" s="111">
        <f ca="1">IF($W504&gt;22,100%,OFFSET('B5_FED-CA Tax Depr Rates'!$D$30,0,'B1-NBV NTV Detail'!$W504-1))</f>
        <v>0.99213184116815234</v>
      </c>
      <c r="AC504" s="126">
        <f t="shared" ca="1" si="55"/>
        <v>316449.72717329708</v>
      </c>
    </row>
    <row r="505" spans="1:29">
      <c r="A505" s="20" t="s">
        <v>93</v>
      </c>
      <c r="B505" s="24" t="s">
        <v>94</v>
      </c>
      <c r="C505" s="24" t="s">
        <v>104</v>
      </c>
      <c r="D505" s="24" t="s">
        <v>105</v>
      </c>
      <c r="E505" s="24" t="s">
        <v>96</v>
      </c>
      <c r="F505" s="213">
        <v>1999</v>
      </c>
      <c r="G505" s="215">
        <v>1900</v>
      </c>
      <c r="H505" s="215">
        <v>85241.54</v>
      </c>
      <c r="I505" s="215">
        <v>29333.86</v>
      </c>
      <c r="J505" s="216">
        <v>55907.68</v>
      </c>
      <c r="K505" s="219"/>
      <c r="L505" s="206"/>
      <c r="R505" s="110">
        <f t="shared" si="50"/>
        <v>1999</v>
      </c>
      <c r="S505" s="122">
        <f t="shared" si="56"/>
        <v>85241.54</v>
      </c>
      <c r="T505" s="111">
        <f>VLOOKUP(R505,'B4_VINTAGE-TAX'!$A$2:$C$100,3,FALSE)</f>
        <v>0</v>
      </c>
      <c r="U505" s="76">
        <v>1</v>
      </c>
      <c r="V505" s="126">
        <f t="shared" si="52"/>
        <v>0</v>
      </c>
      <c r="W505" s="118">
        <f t="shared" si="51"/>
        <v>20</v>
      </c>
      <c r="X505" s="76">
        <v>1</v>
      </c>
      <c r="Y505" s="111">
        <f ca="1">IF(W505&gt;15,100%,OFFSET('B5_FED-CA Tax Depr Rates'!$D$23,0,'B1-NBV NTV Detail'!W505-1))</f>
        <v>1</v>
      </c>
      <c r="Z505" s="126">
        <f t="shared" ca="1" si="53"/>
        <v>85241.54</v>
      </c>
      <c r="AA505" s="126">
        <f t="shared" ca="1" si="54"/>
        <v>85241.54</v>
      </c>
      <c r="AB505" s="111">
        <f ca="1">IF($W505&gt;22,100%,OFFSET('B5_FED-CA Tax Depr Rates'!$D$30,0,'B1-NBV NTV Detail'!$W505-1))</f>
        <v>0.98229487211555422</v>
      </c>
      <c r="AC505" s="126">
        <f t="shared" ca="1" si="55"/>
        <v>83732.327633232897</v>
      </c>
    </row>
    <row r="506" spans="1:29">
      <c r="A506" s="20" t="s">
        <v>93</v>
      </c>
      <c r="B506" s="24" t="s">
        <v>94</v>
      </c>
      <c r="C506" s="24" t="s">
        <v>104</v>
      </c>
      <c r="D506" s="24" t="s">
        <v>105</v>
      </c>
      <c r="E506" s="24" t="s">
        <v>96</v>
      </c>
      <c r="F506" s="213">
        <v>2000</v>
      </c>
      <c r="G506" s="215">
        <v>1117</v>
      </c>
      <c r="H506" s="215">
        <v>50142.32</v>
      </c>
      <c r="I506" s="215">
        <v>16452.04</v>
      </c>
      <c r="J506" s="216">
        <v>33690.28</v>
      </c>
      <c r="K506" s="219"/>
      <c r="L506" s="206"/>
      <c r="R506" s="110">
        <f t="shared" si="50"/>
        <v>2000</v>
      </c>
      <c r="S506" s="122">
        <f t="shared" si="56"/>
        <v>50142.32</v>
      </c>
      <c r="T506" s="111">
        <f>VLOOKUP(R506,'B4_VINTAGE-TAX'!$A$2:$C$100,3,FALSE)</f>
        <v>0</v>
      </c>
      <c r="U506" s="76">
        <v>1</v>
      </c>
      <c r="V506" s="126">
        <f t="shared" si="52"/>
        <v>0</v>
      </c>
      <c r="W506" s="118">
        <f t="shared" si="51"/>
        <v>19</v>
      </c>
      <c r="X506" s="76">
        <v>1</v>
      </c>
      <c r="Y506" s="111">
        <f ca="1">IF(W506&gt;15,100%,OFFSET('B5_FED-CA Tax Depr Rates'!$D$23,0,'B1-NBV NTV Detail'!W506-1))</f>
        <v>1</v>
      </c>
      <c r="Z506" s="126">
        <f t="shared" ca="1" si="53"/>
        <v>50142.32</v>
      </c>
      <c r="AA506" s="126">
        <f t="shared" ca="1" si="54"/>
        <v>50142.32</v>
      </c>
      <c r="AB506" s="111">
        <f ca="1">IF($W506&gt;22,100%,OFFSET('B5_FED-CA Tax Depr Rates'!$D$30,0,'B1-NBV NTV Detail'!$W506-1))</f>
        <v>0.96852421709431857</v>
      </c>
      <c r="AC506" s="126">
        <f t="shared" ca="1" si="55"/>
        <v>48564.051221292793</v>
      </c>
    </row>
    <row r="507" spans="1:29">
      <c r="A507" s="20" t="s">
        <v>93</v>
      </c>
      <c r="B507" s="24" t="s">
        <v>94</v>
      </c>
      <c r="C507" s="24" t="s">
        <v>104</v>
      </c>
      <c r="D507" s="24" t="s">
        <v>105</v>
      </c>
      <c r="E507" s="24" t="s">
        <v>96</v>
      </c>
      <c r="F507" s="213">
        <v>2001</v>
      </c>
      <c r="G507" s="215">
        <v>134</v>
      </c>
      <c r="H507" s="215">
        <v>6056.9</v>
      </c>
      <c r="I507" s="215">
        <v>1889.4</v>
      </c>
      <c r="J507" s="216">
        <v>4167.5</v>
      </c>
      <c r="K507" s="219"/>
      <c r="L507" s="206"/>
      <c r="R507" s="110">
        <f t="shared" si="50"/>
        <v>2001</v>
      </c>
      <c r="S507" s="122">
        <f t="shared" si="56"/>
        <v>6056.9</v>
      </c>
      <c r="T507" s="111">
        <f>VLOOKUP(R507,'B4_VINTAGE-TAX'!$A$2:$C$100,3,FALSE)</f>
        <v>7.4999999999999997E-2</v>
      </c>
      <c r="U507" s="76">
        <v>1</v>
      </c>
      <c r="V507" s="126">
        <f t="shared" si="52"/>
        <v>454.26749999999998</v>
      </c>
      <c r="W507" s="118">
        <f t="shared" si="51"/>
        <v>18</v>
      </c>
      <c r="X507" s="76">
        <v>1</v>
      </c>
      <c r="Y507" s="111">
        <f ca="1">IF(W507&gt;15,100%,OFFSET('B5_FED-CA Tax Depr Rates'!$D$23,0,'B1-NBV NTV Detail'!W507-1))</f>
        <v>1</v>
      </c>
      <c r="Z507" s="126">
        <f t="shared" ca="1" si="53"/>
        <v>5602.6324999999997</v>
      </c>
      <c r="AA507" s="126">
        <f t="shared" ca="1" si="54"/>
        <v>6056.9</v>
      </c>
      <c r="AB507" s="111">
        <f ca="1">IF($W507&gt;22,100%,OFFSET('B5_FED-CA Tax Depr Rates'!$D$30,0,'B1-NBV NTV Detail'!$W507-1))</f>
        <v>0.95081908920987279</v>
      </c>
      <c r="AC507" s="126">
        <f t="shared" ca="1" si="55"/>
        <v>5759.0161414352779</v>
      </c>
    </row>
    <row r="508" spans="1:29">
      <c r="A508" s="20" t="s">
        <v>93</v>
      </c>
      <c r="B508" s="24" t="s">
        <v>94</v>
      </c>
      <c r="C508" s="24" t="s">
        <v>104</v>
      </c>
      <c r="D508" s="24" t="s">
        <v>105</v>
      </c>
      <c r="E508" s="24" t="s">
        <v>96</v>
      </c>
      <c r="F508" s="213">
        <v>2002</v>
      </c>
      <c r="G508" s="215">
        <v>990</v>
      </c>
      <c r="H508" s="215">
        <v>44424.97</v>
      </c>
      <c r="I508" s="215">
        <v>13133.25</v>
      </c>
      <c r="J508" s="216">
        <v>31291.72</v>
      </c>
      <c r="K508" s="219"/>
      <c r="L508" s="206"/>
      <c r="R508" s="110">
        <f t="shared" si="50"/>
        <v>2002</v>
      </c>
      <c r="S508" s="122">
        <f t="shared" si="56"/>
        <v>44424.97</v>
      </c>
      <c r="T508" s="111">
        <f>VLOOKUP(R508,'B4_VINTAGE-TAX'!$A$2:$C$100,3,FALSE)</f>
        <v>0.3</v>
      </c>
      <c r="U508" s="76">
        <v>1</v>
      </c>
      <c r="V508" s="126">
        <f t="shared" si="52"/>
        <v>13327.491</v>
      </c>
      <c r="W508" s="118">
        <f t="shared" si="51"/>
        <v>17</v>
      </c>
      <c r="X508" s="76">
        <v>1</v>
      </c>
      <c r="Y508" s="111">
        <f ca="1">IF(W508&gt;15,100%,OFFSET('B5_FED-CA Tax Depr Rates'!$D$23,0,'B1-NBV NTV Detail'!W508-1))</f>
        <v>1</v>
      </c>
      <c r="Z508" s="126">
        <f t="shared" ca="1" si="53"/>
        <v>31097.478999999999</v>
      </c>
      <c r="AA508" s="126">
        <f t="shared" ca="1" si="54"/>
        <v>44424.97</v>
      </c>
      <c r="AB508" s="111">
        <f ca="1">IF($W508&gt;22,100%,OFFSET('B5_FED-CA Tax Depr Rates'!$D$30,0,'B1-NBV NTV Detail'!$W508-1))</f>
        <v>0.92917495565937902</v>
      </c>
      <c r="AC508" s="126">
        <f t="shared" ca="1" si="55"/>
        <v>41278.569529919245</v>
      </c>
    </row>
    <row r="509" spans="1:29">
      <c r="A509" s="20" t="s">
        <v>93</v>
      </c>
      <c r="B509" s="24" t="s">
        <v>94</v>
      </c>
      <c r="C509" s="24" t="s">
        <v>104</v>
      </c>
      <c r="D509" s="24" t="s">
        <v>105</v>
      </c>
      <c r="E509" s="24" t="s">
        <v>96</v>
      </c>
      <c r="F509" s="213">
        <v>2003</v>
      </c>
      <c r="G509" s="215">
        <v>191</v>
      </c>
      <c r="H509" s="215">
        <v>8607.9599999999991</v>
      </c>
      <c r="I509" s="215">
        <v>2403.0700000000002</v>
      </c>
      <c r="J509" s="216">
        <v>6204.89</v>
      </c>
      <c r="K509" s="219"/>
      <c r="L509" s="206"/>
      <c r="R509" s="110">
        <f t="shared" si="50"/>
        <v>2003</v>
      </c>
      <c r="S509" s="122">
        <f t="shared" si="56"/>
        <v>8607.9599999999991</v>
      </c>
      <c r="T509" s="111">
        <f>VLOOKUP(R509,'B4_VINTAGE-TAX'!$A$2:$C$100,3,FALSE)</f>
        <v>0.3</v>
      </c>
      <c r="U509" s="76">
        <v>1</v>
      </c>
      <c r="V509" s="126">
        <f t="shared" si="52"/>
        <v>2582.3879999999995</v>
      </c>
      <c r="W509" s="118">
        <f t="shared" si="51"/>
        <v>16</v>
      </c>
      <c r="X509" s="76">
        <v>1</v>
      </c>
      <c r="Y509" s="111">
        <f ca="1">IF(W509&gt;15,100%,OFFSET('B5_FED-CA Tax Depr Rates'!$D$23,0,'B1-NBV NTV Detail'!W509-1))</f>
        <v>1</v>
      </c>
      <c r="Z509" s="126">
        <f t="shared" ca="1" si="53"/>
        <v>6025.5720000000001</v>
      </c>
      <c r="AA509" s="126">
        <f t="shared" ca="1" si="54"/>
        <v>8607.9599999999991</v>
      </c>
      <c r="AB509" s="111">
        <f ca="1">IF($W509&gt;22,100%,OFFSET('B5_FED-CA Tax Depr Rates'!$D$30,0,'B1-NBV NTV Detail'!$W509-1))</f>
        <v>0.90360004853597253</v>
      </c>
      <c r="AC509" s="126">
        <f t="shared" ca="1" si="55"/>
        <v>7778.1530737957091</v>
      </c>
    </row>
    <row r="510" spans="1:29">
      <c r="A510" s="20" t="s">
        <v>93</v>
      </c>
      <c r="B510" s="24" t="s">
        <v>94</v>
      </c>
      <c r="C510" s="24" t="s">
        <v>104</v>
      </c>
      <c r="D510" s="24" t="s">
        <v>105</v>
      </c>
      <c r="E510" s="24" t="s">
        <v>96</v>
      </c>
      <c r="F510" s="213">
        <v>2004</v>
      </c>
      <c r="G510" s="215">
        <v>190</v>
      </c>
      <c r="H510" s="215">
        <v>8548.8700000000008</v>
      </c>
      <c r="I510" s="215">
        <v>2244.39</v>
      </c>
      <c r="J510" s="216">
        <v>6304.48</v>
      </c>
      <c r="K510" s="219"/>
      <c r="L510" s="206"/>
      <c r="R510" s="110">
        <f t="shared" si="50"/>
        <v>2004</v>
      </c>
      <c r="S510" s="122">
        <f t="shared" si="56"/>
        <v>8548.8700000000008</v>
      </c>
      <c r="T510" s="111">
        <f>VLOOKUP(R510,'B4_VINTAGE-TAX'!$A$2:$C$100,3,FALSE)</f>
        <v>0.5</v>
      </c>
      <c r="U510" s="76">
        <v>1</v>
      </c>
      <c r="V510" s="126">
        <f t="shared" si="52"/>
        <v>4274.4350000000004</v>
      </c>
      <c r="W510" s="118">
        <f t="shared" si="51"/>
        <v>15</v>
      </c>
      <c r="X510" s="76">
        <v>1</v>
      </c>
      <c r="Y510" s="111">
        <f ca="1">IF(W510&gt;15,100%,OFFSET('B5_FED-CA Tax Depr Rates'!$D$23,0,'B1-NBV NTV Detail'!W510-1))</f>
        <v>0.97050000000000025</v>
      </c>
      <c r="Z510" s="126">
        <f t="shared" ca="1" si="53"/>
        <v>4148.3391675000012</v>
      </c>
      <c r="AA510" s="126">
        <f t="shared" ca="1" si="54"/>
        <v>8422.7741675000016</v>
      </c>
      <c r="AB510" s="111">
        <f ca="1">IF($W510&gt;22,100%,OFFSET('B5_FED-CA Tax Depr Rates'!$D$30,0,'B1-NBV NTV Detail'!$W510-1))</f>
        <v>0.87408574782650539</v>
      </c>
      <c r="AC510" s="126">
        <f t="shared" ca="1" si="55"/>
        <v>7472.4454270215774</v>
      </c>
    </row>
    <row r="511" spans="1:29">
      <c r="A511" s="20" t="s">
        <v>93</v>
      </c>
      <c r="B511" s="24" t="s">
        <v>94</v>
      </c>
      <c r="C511" s="24" t="s">
        <v>104</v>
      </c>
      <c r="D511" s="24" t="s">
        <v>105</v>
      </c>
      <c r="E511" s="24" t="s">
        <v>96</v>
      </c>
      <c r="F511" s="213">
        <v>2005</v>
      </c>
      <c r="G511" s="215">
        <v>50</v>
      </c>
      <c r="H511" s="215">
        <v>2302.2800000000002</v>
      </c>
      <c r="I511" s="215">
        <v>565.79</v>
      </c>
      <c r="J511" s="216">
        <v>1736.49</v>
      </c>
      <c r="K511" s="219"/>
      <c r="L511" s="206"/>
      <c r="R511" s="110">
        <f t="shared" si="50"/>
        <v>2005</v>
      </c>
      <c r="S511" s="122">
        <f t="shared" si="56"/>
        <v>2302.2800000000002</v>
      </c>
      <c r="T511" s="111">
        <f>VLOOKUP(R511,'B4_VINTAGE-TAX'!$A$2:$C$100,3,FALSE)</f>
        <v>0</v>
      </c>
      <c r="U511" s="76">
        <v>1</v>
      </c>
      <c r="V511" s="126">
        <f t="shared" si="52"/>
        <v>0</v>
      </c>
      <c r="W511" s="118">
        <f t="shared" si="51"/>
        <v>14</v>
      </c>
      <c r="X511" s="76">
        <v>1</v>
      </c>
      <c r="Y511" s="111">
        <f ca="1">IF(W511&gt;15,100%,OFFSET('B5_FED-CA Tax Depr Rates'!$D$23,0,'B1-NBV NTV Detail'!W511-1))</f>
        <v>0.91140000000000021</v>
      </c>
      <c r="Z511" s="126">
        <f t="shared" ca="1" si="53"/>
        <v>2098.2979920000007</v>
      </c>
      <c r="AA511" s="126">
        <f t="shared" ca="1" si="54"/>
        <v>2098.2979920000007</v>
      </c>
      <c r="AB511" s="111">
        <f ca="1">IF($W511&gt;22,100%,OFFSET('B5_FED-CA Tax Depr Rates'!$D$30,0,'B1-NBV NTV Detail'!$W511-1))</f>
        <v>0.84063504344577311</v>
      </c>
      <c r="AC511" s="126">
        <f t="shared" ca="1" si="55"/>
        <v>1935.3772478243347</v>
      </c>
    </row>
    <row r="512" spans="1:29">
      <c r="A512" s="20" t="s">
        <v>93</v>
      </c>
      <c r="B512" s="24" t="s">
        <v>94</v>
      </c>
      <c r="C512" s="24" t="s">
        <v>104</v>
      </c>
      <c r="D512" s="24" t="s">
        <v>105</v>
      </c>
      <c r="E512" s="24" t="s">
        <v>96</v>
      </c>
      <c r="F512" s="213">
        <v>2006</v>
      </c>
      <c r="G512" s="215">
        <v>813</v>
      </c>
      <c r="H512" s="215">
        <v>36530.47</v>
      </c>
      <c r="I512" s="215">
        <v>8357.9500000000007</v>
      </c>
      <c r="J512" s="216">
        <v>28172.52</v>
      </c>
      <c r="K512" s="219"/>
      <c r="L512" s="206"/>
      <c r="R512" s="110">
        <f t="shared" si="50"/>
        <v>2006</v>
      </c>
      <c r="S512" s="122">
        <f t="shared" si="56"/>
        <v>36530.47</v>
      </c>
      <c r="T512" s="111">
        <f>VLOOKUP(R512,'B4_VINTAGE-TAX'!$A$2:$C$100,3,FALSE)</f>
        <v>0</v>
      </c>
      <c r="U512" s="76">
        <v>1</v>
      </c>
      <c r="V512" s="126">
        <f t="shared" si="52"/>
        <v>0</v>
      </c>
      <c r="W512" s="118">
        <f t="shared" si="51"/>
        <v>13</v>
      </c>
      <c r="X512" s="76">
        <v>1</v>
      </c>
      <c r="Y512" s="111">
        <f ca="1">IF(W512&gt;15,100%,OFFSET('B5_FED-CA Tax Depr Rates'!$D$23,0,'B1-NBV NTV Detail'!W512-1))</f>
        <v>0.85240000000000016</v>
      </c>
      <c r="Z512" s="126">
        <f t="shared" ca="1" si="53"/>
        <v>31138.572628000005</v>
      </c>
      <c r="AA512" s="126">
        <f t="shared" ca="1" si="54"/>
        <v>31138.572628000005</v>
      </c>
      <c r="AB512" s="111">
        <f ca="1">IF($W512&gt;22,100%,OFFSET('B5_FED-CA Tax Depr Rates'!$D$30,0,'B1-NBV NTV Detail'!$W512-1))</f>
        <v>0.80325314005651005</v>
      </c>
      <c r="AC512" s="126">
        <f t="shared" ca="1" si="55"/>
        <v>29343.214735240141</v>
      </c>
    </row>
    <row r="513" spans="1:29">
      <c r="A513" s="20" t="s">
        <v>93</v>
      </c>
      <c r="B513" s="24" t="s">
        <v>94</v>
      </c>
      <c r="C513" s="24" t="s">
        <v>104</v>
      </c>
      <c r="D513" s="24" t="s">
        <v>105</v>
      </c>
      <c r="E513" s="24" t="s">
        <v>96</v>
      </c>
      <c r="F513" s="213">
        <v>2007</v>
      </c>
      <c r="G513" s="215">
        <v>1157</v>
      </c>
      <c r="H513" s="215">
        <v>51910.87</v>
      </c>
      <c r="I513" s="215">
        <v>10987.22</v>
      </c>
      <c r="J513" s="216">
        <v>40923.65</v>
      </c>
      <c r="K513" s="219"/>
      <c r="L513" s="206"/>
      <c r="R513" s="110">
        <f t="shared" si="50"/>
        <v>2007</v>
      </c>
      <c r="S513" s="122">
        <f t="shared" si="56"/>
        <v>51910.87</v>
      </c>
      <c r="T513" s="111">
        <f>VLOOKUP(R513,'B4_VINTAGE-TAX'!$A$2:$C$100,3,FALSE)</f>
        <v>0</v>
      </c>
      <c r="U513" s="76">
        <v>1</v>
      </c>
      <c r="V513" s="126">
        <f t="shared" si="52"/>
        <v>0</v>
      </c>
      <c r="W513" s="118">
        <f t="shared" si="51"/>
        <v>12</v>
      </c>
      <c r="X513" s="76">
        <v>1</v>
      </c>
      <c r="Y513" s="111">
        <f ca="1">IF(W513&gt;15,100%,OFFSET('B5_FED-CA Tax Depr Rates'!$D$23,0,'B1-NBV NTV Detail'!W513-1))</f>
        <v>0.79330000000000012</v>
      </c>
      <c r="Z513" s="126">
        <f t="shared" ca="1" si="53"/>
        <v>41180.893171000011</v>
      </c>
      <c r="AA513" s="126">
        <f t="shared" ca="1" si="54"/>
        <v>41180.893171000011</v>
      </c>
      <c r="AB513" s="111">
        <f ca="1">IF($W513&gt;22,100%,OFFSET('B5_FED-CA Tax Depr Rates'!$D$30,0,'B1-NBV NTV Detail'!$W513-1))</f>
        <v>0.76192296715453778</v>
      </c>
      <c r="AC513" s="126">
        <f t="shared" ca="1" si="55"/>
        <v>39552.084097973486</v>
      </c>
    </row>
    <row r="514" spans="1:29">
      <c r="A514" s="20" t="s">
        <v>93</v>
      </c>
      <c r="B514" s="24" t="s">
        <v>94</v>
      </c>
      <c r="C514" s="24" t="s">
        <v>104</v>
      </c>
      <c r="D514" s="24" t="s">
        <v>105</v>
      </c>
      <c r="E514" s="24" t="s">
        <v>96</v>
      </c>
      <c r="F514" s="213">
        <v>2008</v>
      </c>
      <c r="G514" s="215">
        <v>1690</v>
      </c>
      <c r="H514" s="215">
        <v>75866.509999999995</v>
      </c>
      <c r="I514" s="215">
        <v>14744.19</v>
      </c>
      <c r="J514" s="216">
        <v>61122.32</v>
      </c>
      <c r="K514" s="219"/>
      <c r="L514" s="206"/>
      <c r="R514" s="110">
        <f t="shared" si="50"/>
        <v>2008</v>
      </c>
      <c r="S514" s="122">
        <f t="shared" si="56"/>
        <v>75866.509999999995</v>
      </c>
      <c r="T514" s="111">
        <f>VLOOKUP(R514,'B4_VINTAGE-TAX'!$A$2:$C$100,3,FALSE)</f>
        <v>0.5</v>
      </c>
      <c r="U514" s="76">
        <v>1</v>
      </c>
      <c r="V514" s="126">
        <f t="shared" si="52"/>
        <v>37933.254999999997</v>
      </c>
      <c r="W514" s="118">
        <f t="shared" si="51"/>
        <v>11</v>
      </c>
      <c r="X514" s="76">
        <v>1</v>
      </c>
      <c r="Y514" s="111">
        <f ca="1">IF(W514&gt;15,100%,OFFSET('B5_FED-CA Tax Depr Rates'!$D$23,0,'B1-NBV NTV Detail'!W514-1))</f>
        <v>0.73430000000000006</v>
      </c>
      <c r="Z514" s="126">
        <f t="shared" ca="1" si="53"/>
        <v>27854.389146500002</v>
      </c>
      <c r="AA514" s="126">
        <f t="shared" ca="1" si="54"/>
        <v>65787.644146499995</v>
      </c>
      <c r="AB514" s="111">
        <f ca="1">IF($W514&gt;22,100%,OFFSET('B5_FED-CA Tax Depr Rates'!$D$30,0,'B1-NBV NTV Detail'!$W514-1))</f>
        <v>0.71667614798826351</v>
      </c>
      <c r="AC514" s="126">
        <f t="shared" ca="1" si="55"/>
        <v>54371.718148113068</v>
      </c>
    </row>
    <row r="515" spans="1:29">
      <c r="A515" s="20" t="s">
        <v>93</v>
      </c>
      <c r="B515" s="24" t="s">
        <v>94</v>
      </c>
      <c r="C515" s="24" t="s">
        <v>104</v>
      </c>
      <c r="D515" s="24" t="s">
        <v>105</v>
      </c>
      <c r="E515" s="24" t="s">
        <v>96</v>
      </c>
      <c r="F515" s="213">
        <v>2009</v>
      </c>
      <c r="G515" s="215">
        <v>1335</v>
      </c>
      <c r="H515" s="215">
        <v>59962.04</v>
      </c>
      <c r="I515" s="215">
        <v>10604.02</v>
      </c>
      <c r="J515" s="216">
        <v>49358.02</v>
      </c>
      <c r="K515" s="219"/>
      <c r="L515" s="206"/>
      <c r="R515" s="110">
        <f t="shared" si="50"/>
        <v>2009</v>
      </c>
      <c r="S515" s="122">
        <f t="shared" si="56"/>
        <v>59962.04</v>
      </c>
      <c r="T515" s="111">
        <f>VLOOKUP(R515,'B4_VINTAGE-TAX'!$A$2:$C$100,3,FALSE)</f>
        <v>0.5</v>
      </c>
      <c r="U515" s="76">
        <v>1</v>
      </c>
      <c r="V515" s="126">
        <f t="shared" si="52"/>
        <v>29981.02</v>
      </c>
      <c r="W515" s="118">
        <f t="shared" si="51"/>
        <v>10</v>
      </c>
      <c r="X515" s="76">
        <v>1</v>
      </c>
      <c r="Y515" s="111">
        <f ca="1">IF(W515&gt;15,100%,OFFSET('B5_FED-CA Tax Depr Rates'!$D$23,0,'B1-NBV NTV Detail'!W515-1))</f>
        <v>0.67520000000000002</v>
      </c>
      <c r="Z515" s="126">
        <f t="shared" ca="1" si="53"/>
        <v>20243.184703999999</v>
      </c>
      <c r="AA515" s="126">
        <f t="shared" ca="1" si="54"/>
        <v>50224.204704000003</v>
      </c>
      <c r="AB515" s="111">
        <f ca="1">IF($W515&gt;22,100%,OFFSET('B5_FED-CA Tax Depr Rates'!$D$30,0,'B1-NBV NTV Detail'!$W515-1))</f>
        <v>0.66749929349637782</v>
      </c>
      <c r="AC515" s="126">
        <f t="shared" ca="1" si="55"/>
        <v>40024.61933660155</v>
      </c>
    </row>
    <row r="516" spans="1:29">
      <c r="A516" s="20" t="s">
        <v>93</v>
      </c>
      <c r="B516" s="24" t="s">
        <v>94</v>
      </c>
      <c r="C516" s="24" t="s">
        <v>104</v>
      </c>
      <c r="D516" s="24" t="s">
        <v>105</v>
      </c>
      <c r="E516" s="24" t="s">
        <v>96</v>
      </c>
      <c r="F516" s="213">
        <v>2010</v>
      </c>
      <c r="G516" s="215">
        <v>69</v>
      </c>
      <c r="H516" s="215">
        <v>711.87</v>
      </c>
      <c r="I516" s="215">
        <v>113.3</v>
      </c>
      <c r="J516" s="216">
        <v>598.57000000000005</v>
      </c>
      <c r="K516" s="219"/>
      <c r="L516" s="206"/>
      <c r="R516" s="110">
        <f t="shared" si="50"/>
        <v>2010</v>
      </c>
      <c r="S516" s="122">
        <f t="shared" si="56"/>
        <v>711.87</v>
      </c>
      <c r="T516" s="111">
        <f>VLOOKUP(R516,'B4_VINTAGE-TAX'!$A$2:$C$100,3,FALSE)</f>
        <v>0.5</v>
      </c>
      <c r="U516" s="76">
        <v>1</v>
      </c>
      <c r="V516" s="126">
        <f t="shared" si="52"/>
        <v>355.935</v>
      </c>
      <c r="W516" s="118">
        <f t="shared" si="51"/>
        <v>9</v>
      </c>
      <c r="X516" s="76">
        <v>1</v>
      </c>
      <c r="Y516" s="111">
        <f ca="1">IF(W516&gt;15,100%,OFFSET('B5_FED-CA Tax Depr Rates'!$D$23,0,'B1-NBV NTV Detail'!W516-1))</f>
        <v>0.61620000000000008</v>
      </c>
      <c r="Z516" s="126">
        <f t="shared" ca="1" si="53"/>
        <v>219.32714700000002</v>
      </c>
      <c r="AA516" s="126">
        <f t="shared" ca="1" si="54"/>
        <v>575.26214700000003</v>
      </c>
      <c r="AB516" s="111">
        <f ca="1">IF($W516&gt;22,100%,OFFSET('B5_FED-CA Tax Depr Rates'!$D$30,0,'B1-NBV NTV Detail'!$W516-1))</f>
        <v>0.61435779807049151</v>
      </c>
      <c r="AC516" s="126">
        <f t="shared" ca="1" si="55"/>
        <v>437.34288571244082</v>
      </c>
    </row>
    <row r="517" spans="1:29">
      <c r="A517" s="20" t="s">
        <v>93</v>
      </c>
      <c r="B517" s="24" t="s">
        <v>94</v>
      </c>
      <c r="C517" s="24" t="s">
        <v>104</v>
      </c>
      <c r="D517" s="24" t="s">
        <v>89</v>
      </c>
      <c r="E517" s="24" t="s">
        <v>96</v>
      </c>
      <c r="F517" s="213">
        <v>1962</v>
      </c>
      <c r="G517" s="215">
        <v>165371</v>
      </c>
      <c r="H517" s="215">
        <v>2780919.21</v>
      </c>
      <c r="I517" s="215">
        <v>2378769.62</v>
      </c>
      <c r="J517" s="216">
        <v>402149.59</v>
      </c>
      <c r="K517" s="219"/>
      <c r="L517" s="206"/>
      <c r="R517" s="110">
        <f t="shared" si="50"/>
        <v>1962</v>
      </c>
      <c r="S517" s="122">
        <f t="shared" si="56"/>
        <v>2780919.21</v>
      </c>
      <c r="T517" s="111">
        <f>VLOOKUP(R517,'B4_VINTAGE-TAX'!$A$2:$C$100,3,FALSE)</f>
        <v>0</v>
      </c>
      <c r="U517" s="76">
        <v>1</v>
      </c>
      <c r="V517" s="126">
        <f t="shared" si="52"/>
        <v>0</v>
      </c>
      <c r="W517" s="118">
        <f t="shared" si="51"/>
        <v>57</v>
      </c>
      <c r="X517" s="76">
        <v>1</v>
      </c>
      <c r="Y517" s="111">
        <f ca="1">IF(W517&gt;15,100%,OFFSET('B5_FED-CA Tax Depr Rates'!$D$23,0,'B1-NBV NTV Detail'!W517-1))</f>
        <v>1</v>
      </c>
      <c r="Z517" s="126">
        <f t="shared" ca="1" si="53"/>
        <v>2780919.21</v>
      </c>
      <c r="AA517" s="126">
        <f t="shared" ca="1" si="54"/>
        <v>2780919.21</v>
      </c>
      <c r="AB517" s="111">
        <f ca="1">IF($W517&gt;22,100%,OFFSET('B5_FED-CA Tax Depr Rates'!$D$30,0,'B1-NBV NTV Detail'!$W517-1))</f>
        <v>1</v>
      </c>
      <c r="AC517" s="126">
        <f t="shared" ca="1" si="55"/>
        <v>2780919.21</v>
      </c>
    </row>
    <row r="518" spans="1:29">
      <c r="A518" s="20" t="s">
        <v>93</v>
      </c>
      <c r="B518" s="24" t="s">
        <v>94</v>
      </c>
      <c r="C518" s="24" t="s">
        <v>104</v>
      </c>
      <c r="D518" s="24" t="s">
        <v>89</v>
      </c>
      <c r="E518" s="24" t="s">
        <v>96</v>
      </c>
      <c r="F518" s="213">
        <v>1967</v>
      </c>
      <c r="G518" s="215">
        <v>1592</v>
      </c>
      <c r="H518" s="215">
        <v>26780.43</v>
      </c>
      <c r="I518" s="215">
        <v>21307.82</v>
      </c>
      <c r="J518" s="216">
        <v>5472.61</v>
      </c>
      <c r="K518" s="219"/>
      <c r="L518" s="206"/>
      <c r="R518" s="110">
        <f t="shared" si="50"/>
        <v>1967</v>
      </c>
      <c r="S518" s="122">
        <f t="shared" si="56"/>
        <v>26780.43</v>
      </c>
      <c r="T518" s="111">
        <f>VLOOKUP(R518,'B4_VINTAGE-TAX'!$A$2:$C$100,3,FALSE)</f>
        <v>0</v>
      </c>
      <c r="U518" s="76">
        <v>1</v>
      </c>
      <c r="V518" s="126">
        <f t="shared" si="52"/>
        <v>0</v>
      </c>
      <c r="W518" s="118">
        <f t="shared" si="51"/>
        <v>52</v>
      </c>
      <c r="X518" s="76">
        <v>1</v>
      </c>
      <c r="Y518" s="111">
        <f ca="1">IF(W518&gt;15,100%,OFFSET('B5_FED-CA Tax Depr Rates'!$D$23,0,'B1-NBV NTV Detail'!W518-1))</f>
        <v>1</v>
      </c>
      <c r="Z518" s="126">
        <f t="shared" ca="1" si="53"/>
        <v>26780.43</v>
      </c>
      <c r="AA518" s="126">
        <f t="shared" ca="1" si="54"/>
        <v>26780.43</v>
      </c>
      <c r="AB518" s="111">
        <f ca="1">IF($W518&gt;22,100%,OFFSET('B5_FED-CA Tax Depr Rates'!$D$30,0,'B1-NBV NTV Detail'!$W518-1))</f>
        <v>1</v>
      </c>
      <c r="AC518" s="126">
        <f t="shared" ca="1" si="55"/>
        <v>26780.43</v>
      </c>
    </row>
    <row r="519" spans="1:29">
      <c r="A519" s="20" t="s">
        <v>93</v>
      </c>
      <c r="B519" s="24" t="s">
        <v>94</v>
      </c>
      <c r="C519" s="24" t="s">
        <v>104</v>
      </c>
      <c r="D519" s="24" t="s">
        <v>89</v>
      </c>
      <c r="E519" s="24" t="s">
        <v>96</v>
      </c>
      <c r="F519" s="213">
        <v>1969</v>
      </c>
      <c r="G519" s="215">
        <v>5262</v>
      </c>
      <c r="H519" s="215">
        <v>88491.61</v>
      </c>
      <c r="I519" s="215">
        <v>68209.3</v>
      </c>
      <c r="J519" s="216">
        <v>20282.310000000001</v>
      </c>
      <c r="K519" s="219"/>
      <c r="L519" s="206"/>
      <c r="R519" s="110">
        <f t="shared" si="50"/>
        <v>1969</v>
      </c>
      <c r="S519" s="122">
        <f t="shared" si="56"/>
        <v>88491.61</v>
      </c>
      <c r="T519" s="111">
        <f>VLOOKUP(R519,'B4_VINTAGE-TAX'!$A$2:$C$100,3,FALSE)</f>
        <v>0</v>
      </c>
      <c r="U519" s="76">
        <v>1</v>
      </c>
      <c r="V519" s="126">
        <f t="shared" si="52"/>
        <v>0</v>
      </c>
      <c r="W519" s="118">
        <f t="shared" si="51"/>
        <v>50</v>
      </c>
      <c r="X519" s="76">
        <v>1</v>
      </c>
      <c r="Y519" s="111">
        <f ca="1">IF(W519&gt;15,100%,OFFSET('B5_FED-CA Tax Depr Rates'!$D$23,0,'B1-NBV NTV Detail'!W519-1))</f>
        <v>1</v>
      </c>
      <c r="Z519" s="126">
        <f t="shared" ca="1" si="53"/>
        <v>88491.61</v>
      </c>
      <c r="AA519" s="126">
        <f t="shared" ca="1" si="54"/>
        <v>88491.61</v>
      </c>
      <c r="AB519" s="111">
        <f ca="1">IF($W519&gt;22,100%,OFFSET('B5_FED-CA Tax Depr Rates'!$D$30,0,'B1-NBV NTV Detail'!$W519-1))</f>
        <v>1</v>
      </c>
      <c r="AC519" s="126">
        <f t="shared" ca="1" si="55"/>
        <v>88491.61</v>
      </c>
    </row>
    <row r="520" spans="1:29">
      <c r="A520" s="20" t="s">
        <v>93</v>
      </c>
      <c r="B520" s="24" t="s">
        <v>94</v>
      </c>
      <c r="C520" s="24" t="s">
        <v>104</v>
      </c>
      <c r="D520" s="24" t="s">
        <v>89</v>
      </c>
      <c r="E520" s="24" t="s">
        <v>96</v>
      </c>
      <c r="F520" s="213">
        <v>1971</v>
      </c>
      <c r="G520" s="215">
        <v>154</v>
      </c>
      <c r="H520" s="215">
        <v>2598.41</v>
      </c>
      <c r="I520" s="215">
        <v>1936.98</v>
      </c>
      <c r="J520" s="216">
        <v>661.43</v>
      </c>
      <c r="K520" s="219"/>
      <c r="L520" s="206"/>
      <c r="R520" s="110">
        <f t="shared" si="50"/>
        <v>1971</v>
      </c>
      <c r="S520" s="122">
        <f t="shared" si="56"/>
        <v>2598.41</v>
      </c>
      <c r="T520" s="111">
        <f>VLOOKUP(R520,'B4_VINTAGE-TAX'!$A$2:$C$100,3,FALSE)</f>
        <v>0</v>
      </c>
      <c r="U520" s="76">
        <v>1</v>
      </c>
      <c r="V520" s="126">
        <f t="shared" si="52"/>
        <v>0</v>
      </c>
      <c r="W520" s="118">
        <f t="shared" si="51"/>
        <v>48</v>
      </c>
      <c r="X520" s="76">
        <v>1</v>
      </c>
      <c r="Y520" s="111">
        <f ca="1">IF(W520&gt;15,100%,OFFSET('B5_FED-CA Tax Depr Rates'!$D$23,0,'B1-NBV NTV Detail'!W520-1))</f>
        <v>1</v>
      </c>
      <c r="Z520" s="126">
        <f t="shared" ca="1" si="53"/>
        <v>2598.41</v>
      </c>
      <c r="AA520" s="126">
        <f t="shared" ca="1" si="54"/>
        <v>2598.41</v>
      </c>
      <c r="AB520" s="111">
        <f ca="1">IF($W520&gt;22,100%,OFFSET('B5_FED-CA Tax Depr Rates'!$D$30,0,'B1-NBV NTV Detail'!$W520-1))</f>
        <v>1</v>
      </c>
      <c r="AC520" s="126">
        <f t="shared" ca="1" si="55"/>
        <v>2598.41</v>
      </c>
    </row>
    <row r="521" spans="1:29">
      <c r="A521" s="20" t="s">
        <v>93</v>
      </c>
      <c r="B521" s="24" t="s">
        <v>94</v>
      </c>
      <c r="C521" s="24" t="s">
        <v>104</v>
      </c>
      <c r="D521" s="24" t="s">
        <v>89</v>
      </c>
      <c r="E521" s="24" t="s">
        <v>96</v>
      </c>
      <c r="F521" s="213">
        <v>1972</v>
      </c>
      <c r="G521" s="215">
        <v>6575</v>
      </c>
      <c r="H521" s="215">
        <v>110569.68</v>
      </c>
      <c r="I521" s="215">
        <v>81003.289999999994</v>
      </c>
      <c r="J521" s="216">
        <v>29566.39</v>
      </c>
      <c r="K521" s="219"/>
      <c r="L521" s="206"/>
      <c r="R521" s="110">
        <f t="shared" si="50"/>
        <v>1972</v>
      </c>
      <c r="S521" s="122">
        <f t="shared" si="56"/>
        <v>110569.68</v>
      </c>
      <c r="T521" s="111">
        <f>VLOOKUP(R521,'B4_VINTAGE-TAX'!$A$2:$C$100,3,FALSE)</f>
        <v>0</v>
      </c>
      <c r="U521" s="76">
        <v>1</v>
      </c>
      <c r="V521" s="126">
        <f t="shared" si="52"/>
        <v>0</v>
      </c>
      <c r="W521" s="118">
        <f t="shared" si="51"/>
        <v>47</v>
      </c>
      <c r="X521" s="76">
        <v>1</v>
      </c>
      <c r="Y521" s="111">
        <f ca="1">IF(W521&gt;15,100%,OFFSET('B5_FED-CA Tax Depr Rates'!$D$23,0,'B1-NBV NTV Detail'!W521-1))</f>
        <v>1</v>
      </c>
      <c r="Z521" s="126">
        <f t="shared" ca="1" si="53"/>
        <v>110569.68</v>
      </c>
      <c r="AA521" s="126">
        <f t="shared" ca="1" si="54"/>
        <v>110569.68</v>
      </c>
      <c r="AB521" s="111">
        <f ca="1">IF($W521&gt;22,100%,OFFSET('B5_FED-CA Tax Depr Rates'!$D$30,0,'B1-NBV NTV Detail'!$W521-1))</f>
        <v>1</v>
      </c>
      <c r="AC521" s="126">
        <f t="shared" ca="1" si="55"/>
        <v>110569.68</v>
      </c>
    </row>
    <row r="522" spans="1:29">
      <c r="A522" s="20" t="s">
        <v>93</v>
      </c>
      <c r="B522" s="24" t="s">
        <v>94</v>
      </c>
      <c r="C522" s="24" t="s">
        <v>104</v>
      </c>
      <c r="D522" s="24" t="s">
        <v>89</v>
      </c>
      <c r="E522" s="24" t="s">
        <v>96</v>
      </c>
      <c r="F522" s="213">
        <v>1973</v>
      </c>
      <c r="G522" s="215">
        <v>94</v>
      </c>
      <c r="H522" s="215">
        <v>1584.75</v>
      </c>
      <c r="I522" s="215">
        <v>1140.42</v>
      </c>
      <c r="J522" s="216">
        <v>444.33</v>
      </c>
      <c r="K522" s="219"/>
      <c r="L522" s="206"/>
      <c r="R522" s="110">
        <f t="shared" si="50"/>
        <v>1973</v>
      </c>
      <c r="S522" s="122">
        <f t="shared" si="56"/>
        <v>1584.75</v>
      </c>
      <c r="T522" s="111">
        <f>VLOOKUP(R522,'B4_VINTAGE-TAX'!$A$2:$C$100,3,FALSE)</f>
        <v>0</v>
      </c>
      <c r="U522" s="76">
        <v>1</v>
      </c>
      <c r="V522" s="126">
        <f t="shared" si="52"/>
        <v>0</v>
      </c>
      <c r="W522" s="118">
        <f t="shared" si="51"/>
        <v>46</v>
      </c>
      <c r="X522" s="76">
        <v>1</v>
      </c>
      <c r="Y522" s="111">
        <f ca="1">IF(W522&gt;15,100%,OFFSET('B5_FED-CA Tax Depr Rates'!$D$23,0,'B1-NBV NTV Detail'!W522-1))</f>
        <v>1</v>
      </c>
      <c r="Z522" s="126">
        <f t="shared" ca="1" si="53"/>
        <v>1584.75</v>
      </c>
      <c r="AA522" s="126">
        <f t="shared" ca="1" si="54"/>
        <v>1584.75</v>
      </c>
      <c r="AB522" s="111">
        <f ca="1">IF($W522&gt;22,100%,OFFSET('B5_FED-CA Tax Depr Rates'!$D$30,0,'B1-NBV NTV Detail'!$W522-1))</f>
        <v>1</v>
      </c>
      <c r="AC522" s="126">
        <f t="shared" ca="1" si="55"/>
        <v>1584.75</v>
      </c>
    </row>
    <row r="523" spans="1:29">
      <c r="A523" s="20" t="s">
        <v>93</v>
      </c>
      <c r="B523" s="24" t="s">
        <v>94</v>
      </c>
      <c r="C523" s="24" t="s">
        <v>104</v>
      </c>
      <c r="D523" s="24" t="s">
        <v>89</v>
      </c>
      <c r="E523" s="24" t="s">
        <v>96</v>
      </c>
      <c r="F523" s="213">
        <v>1974</v>
      </c>
      <c r="G523" s="215">
        <v>124</v>
      </c>
      <c r="H523" s="215">
        <v>2092.94</v>
      </c>
      <c r="I523" s="215">
        <v>1478.74</v>
      </c>
      <c r="J523" s="216">
        <v>614.20000000000005</v>
      </c>
      <c r="K523" s="219"/>
      <c r="L523" s="206"/>
      <c r="R523" s="110">
        <f t="shared" si="50"/>
        <v>1974</v>
      </c>
      <c r="S523" s="122">
        <f t="shared" si="56"/>
        <v>2092.94</v>
      </c>
      <c r="T523" s="111">
        <f>VLOOKUP(R523,'B4_VINTAGE-TAX'!$A$2:$C$100,3,FALSE)</f>
        <v>0</v>
      </c>
      <c r="U523" s="76">
        <v>1</v>
      </c>
      <c r="V523" s="126">
        <f t="shared" si="52"/>
        <v>0</v>
      </c>
      <c r="W523" s="118">
        <f t="shared" si="51"/>
        <v>45</v>
      </c>
      <c r="X523" s="76">
        <v>1</v>
      </c>
      <c r="Y523" s="111">
        <f ca="1">IF(W523&gt;15,100%,OFFSET('B5_FED-CA Tax Depr Rates'!$D$23,0,'B1-NBV NTV Detail'!W523-1))</f>
        <v>1</v>
      </c>
      <c r="Z523" s="126">
        <f t="shared" ca="1" si="53"/>
        <v>2092.94</v>
      </c>
      <c r="AA523" s="126">
        <f t="shared" ca="1" si="54"/>
        <v>2092.94</v>
      </c>
      <c r="AB523" s="111">
        <f ca="1">IF($W523&gt;22,100%,OFFSET('B5_FED-CA Tax Depr Rates'!$D$30,0,'B1-NBV NTV Detail'!$W523-1))</f>
        <v>1</v>
      </c>
      <c r="AC523" s="126">
        <f t="shared" ca="1" si="55"/>
        <v>2092.94</v>
      </c>
    </row>
    <row r="524" spans="1:29">
      <c r="A524" s="20" t="s">
        <v>93</v>
      </c>
      <c r="B524" s="24" t="s">
        <v>94</v>
      </c>
      <c r="C524" s="24" t="s">
        <v>104</v>
      </c>
      <c r="D524" s="24" t="s">
        <v>89</v>
      </c>
      <c r="E524" s="24" t="s">
        <v>96</v>
      </c>
      <c r="F524" s="213">
        <v>1977</v>
      </c>
      <c r="G524" s="215">
        <v>195</v>
      </c>
      <c r="H524" s="215">
        <v>3290.13</v>
      </c>
      <c r="I524" s="215">
        <v>2193.1799999999998</v>
      </c>
      <c r="J524" s="216">
        <v>1096.95</v>
      </c>
      <c r="K524" s="219"/>
      <c r="L524" s="206"/>
      <c r="R524" s="110">
        <f t="shared" ref="R524:R587" si="57">(F524)*1</f>
        <v>1977</v>
      </c>
      <c r="S524" s="122">
        <f t="shared" si="56"/>
        <v>3290.13</v>
      </c>
      <c r="T524" s="111">
        <f>VLOOKUP(R524,'B4_VINTAGE-TAX'!$A$2:$C$100,3,FALSE)</f>
        <v>0</v>
      </c>
      <c r="U524" s="76">
        <v>1</v>
      </c>
      <c r="V524" s="126">
        <f t="shared" si="52"/>
        <v>0</v>
      </c>
      <c r="W524" s="118">
        <f t="shared" ref="W524:W587" si="58">2018-R524+1</f>
        <v>42</v>
      </c>
      <c r="X524" s="76">
        <v>1</v>
      </c>
      <c r="Y524" s="111">
        <f ca="1">IF(W524&gt;15,100%,OFFSET('B5_FED-CA Tax Depr Rates'!$D$23,0,'B1-NBV NTV Detail'!W524-1))</f>
        <v>1</v>
      </c>
      <c r="Z524" s="126">
        <f t="shared" ca="1" si="53"/>
        <v>3290.13</v>
      </c>
      <c r="AA524" s="126">
        <f t="shared" ca="1" si="54"/>
        <v>3290.13</v>
      </c>
      <c r="AB524" s="111">
        <f ca="1">IF($W524&gt;22,100%,OFFSET('B5_FED-CA Tax Depr Rates'!$D$30,0,'B1-NBV NTV Detail'!$W524-1))</f>
        <v>1</v>
      </c>
      <c r="AC524" s="126">
        <f t="shared" ca="1" si="55"/>
        <v>3290.13</v>
      </c>
    </row>
    <row r="525" spans="1:29">
      <c r="A525" s="20" t="s">
        <v>93</v>
      </c>
      <c r="B525" s="24" t="s">
        <v>94</v>
      </c>
      <c r="C525" s="24" t="s">
        <v>104</v>
      </c>
      <c r="D525" s="24" t="s">
        <v>89</v>
      </c>
      <c r="E525" s="24" t="s">
        <v>96</v>
      </c>
      <c r="F525" s="213">
        <v>1979</v>
      </c>
      <c r="G525" s="215">
        <v>195</v>
      </c>
      <c r="H525" s="215">
        <v>3293.2</v>
      </c>
      <c r="I525" s="215">
        <v>2105.7399999999998</v>
      </c>
      <c r="J525" s="216">
        <v>1187.46</v>
      </c>
      <c r="K525" s="219"/>
      <c r="L525" s="206"/>
      <c r="R525" s="110">
        <f t="shared" si="57"/>
        <v>1979</v>
      </c>
      <c r="S525" s="122">
        <f t="shared" si="56"/>
        <v>3293.2</v>
      </c>
      <c r="T525" s="111">
        <f>VLOOKUP(R525,'B4_VINTAGE-TAX'!$A$2:$C$100,3,FALSE)</f>
        <v>0</v>
      </c>
      <c r="U525" s="76">
        <v>1</v>
      </c>
      <c r="V525" s="126">
        <f t="shared" ref="V525:V588" si="59">S525*T525</f>
        <v>0</v>
      </c>
      <c r="W525" s="118">
        <f t="shared" si="58"/>
        <v>40</v>
      </c>
      <c r="X525" s="76">
        <v>1</v>
      </c>
      <c r="Y525" s="111">
        <f ca="1">IF(W525&gt;15,100%,OFFSET('B5_FED-CA Tax Depr Rates'!$D$23,0,'B1-NBV NTV Detail'!W525-1))</f>
        <v>1</v>
      </c>
      <c r="Z525" s="126">
        <f t="shared" ref="Z525:Z588" ca="1" si="60">(S525-V525)*Y525</f>
        <v>3293.2</v>
      </c>
      <c r="AA525" s="126">
        <f t="shared" ref="AA525:AA588" ca="1" si="61">V525+Z525</f>
        <v>3293.2</v>
      </c>
      <c r="AB525" s="111">
        <f ca="1">IF($W525&gt;22,100%,OFFSET('B5_FED-CA Tax Depr Rates'!$D$30,0,'B1-NBV NTV Detail'!$W525-1))</f>
        <v>1</v>
      </c>
      <c r="AC525" s="126">
        <f t="shared" ref="AC525:AC588" ca="1" si="62">AB525*S525</f>
        <v>3293.2</v>
      </c>
    </row>
    <row r="526" spans="1:29">
      <c r="A526" s="20" t="s">
        <v>93</v>
      </c>
      <c r="B526" s="24" t="s">
        <v>94</v>
      </c>
      <c r="C526" s="24" t="s">
        <v>104</v>
      </c>
      <c r="D526" s="24" t="s">
        <v>89</v>
      </c>
      <c r="E526" s="24" t="s">
        <v>96</v>
      </c>
      <c r="F526" s="213">
        <v>1981</v>
      </c>
      <c r="G526" s="215">
        <v>661</v>
      </c>
      <c r="H526" s="215">
        <v>11131.16</v>
      </c>
      <c r="I526" s="215">
        <v>6810.4</v>
      </c>
      <c r="J526" s="216">
        <v>4320.76</v>
      </c>
      <c r="K526" s="219"/>
      <c r="L526" s="206"/>
      <c r="R526" s="110">
        <f t="shared" si="57"/>
        <v>1981</v>
      </c>
      <c r="S526" s="122">
        <f t="shared" si="56"/>
        <v>11131.16</v>
      </c>
      <c r="T526" s="111">
        <f>VLOOKUP(R526,'B4_VINTAGE-TAX'!$A$2:$C$100,3,FALSE)</f>
        <v>0</v>
      </c>
      <c r="U526" s="76">
        <v>1</v>
      </c>
      <c r="V526" s="126">
        <f t="shared" si="59"/>
        <v>0</v>
      </c>
      <c r="W526" s="118">
        <f t="shared" si="58"/>
        <v>38</v>
      </c>
      <c r="X526" s="76">
        <v>1</v>
      </c>
      <c r="Y526" s="111">
        <f ca="1">IF(W526&gt;15,100%,OFFSET('B5_FED-CA Tax Depr Rates'!$D$23,0,'B1-NBV NTV Detail'!W526-1))</f>
        <v>1</v>
      </c>
      <c r="Z526" s="126">
        <f t="shared" ca="1" si="60"/>
        <v>11131.16</v>
      </c>
      <c r="AA526" s="126">
        <f t="shared" ca="1" si="61"/>
        <v>11131.16</v>
      </c>
      <c r="AB526" s="111">
        <f ca="1">IF($W526&gt;22,100%,OFFSET('B5_FED-CA Tax Depr Rates'!$D$30,0,'B1-NBV NTV Detail'!$W526-1))</f>
        <v>1</v>
      </c>
      <c r="AC526" s="126">
        <f t="shared" ca="1" si="62"/>
        <v>11131.16</v>
      </c>
    </row>
    <row r="527" spans="1:29">
      <c r="A527" s="20" t="s">
        <v>93</v>
      </c>
      <c r="B527" s="24" t="s">
        <v>94</v>
      </c>
      <c r="C527" s="24" t="s">
        <v>104</v>
      </c>
      <c r="D527" s="24" t="s">
        <v>89</v>
      </c>
      <c r="E527" s="24" t="s">
        <v>96</v>
      </c>
      <c r="F527" s="213">
        <v>1982</v>
      </c>
      <c r="G527" s="215" t="s">
        <v>322</v>
      </c>
      <c r="H527" s="215">
        <v>0</v>
      </c>
      <c r="I527" s="215" t="s">
        <v>322</v>
      </c>
      <c r="J527" s="216" t="s">
        <v>322</v>
      </c>
      <c r="K527" s="219"/>
      <c r="L527" s="206"/>
      <c r="R527" s="110">
        <f t="shared" si="57"/>
        <v>1982</v>
      </c>
      <c r="S527" s="122">
        <f t="shared" si="56"/>
        <v>0</v>
      </c>
      <c r="T527" s="111">
        <f>VLOOKUP(R527,'B4_VINTAGE-TAX'!$A$2:$C$100,3,FALSE)</f>
        <v>0</v>
      </c>
      <c r="U527" s="76">
        <v>1</v>
      </c>
      <c r="V527" s="126">
        <f t="shared" si="59"/>
        <v>0</v>
      </c>
      <c r="W527" s="118">
        <f t="shared" si="58"/>
        <v>37</v>
      </c>
      <c r="X527" s="76">
        <v>1</v>
      </c>
      <c r="Y527" s="111">
        <f ca="1">IF(W527&gt;15,100%,OFFSET('B5_FED-CA Tax Depr Rates'!$D$23,0,'B1-NBV NTV Detail'!W527-1))</f>
        <v>1</v>
      </c>
      <c r="Z527" s="126">
        <f t="shared" ca="1" si="60"/>
        <v>0</v>
      </c>
      <c r="AA527" s="126">
        <f t="shared" ca="1" si="61"/>
        <v>0</v>
      </c>
      <c r="AB527" s="111">
        <f ca="1">IF($W527&gt;22,100%,OFFSET('B5_FED-CA Tax Depr Rates'!$D$30,0,'B1-NBV NTV Detail'!$W527-1))</f>
        <v>1</v>
      </c>
      <c r="AC527" s="126">
        <f t="shared" ca="1" si="62"/>
        <v>0</v>
      </c>
    </row>
    <row r="528" spans="1:29">
      <c r="A528" s="20" t="s">
        <v>93</v>
      </c>
      <c r="B528" s="24" t="s">
        <v>94</v>
      </c>
      <c r="C528" s="24" t="s">
        <v>104</v>
      </c>
      <c r="D528" s="24" t="s">
        <v>89</v>
      </c>
      <c r="E528" s="24" t="s">
        <v>96</v>
      </c>
      <c r="F528" s="213">
        <v>1983</v>
      </c>
      <c r="G528" s="215">
        <v>106</v>
      </c>
      <c r="H528" s="215">
        <v>1785.35</v>
      </c>
      <c r="I528" s="215">
        <v>1042.3399999999999</v>
      </c>
      <c r="J528" s="216">
        <v>743.01</v>
      </c>
      <c r="K528" s="219"/>
      <c r="L528" s="206"/>
      <c r="R528" s="110">
        <f t="shared" si="57"/>
        <v>1983</v>
      </c>
      <c r="S528" s="122">
        <f t="shared" si="56"/>
        <v>1785.35</v>
      </c>
      <c r="T528" s="111">
        <f>VLOOKUP(R528,'B4_VINTAGE-TAX'!$A$2:$C$100,3,FALSE)</f>
        <v>0</v>
      </c>
      <c r="U528" s="76">
        <v>1</v>
      </c>
      <c r="V528" s="126">
        <f t="shared" si="59"/>
        <v>0</v>
      </c>
      <c r="W528" s="118">
        <f t="shared" si="58"/>
        <v>36</v>
      </c>
      <c r="X528" s="76">
        <v>1</v>
      </c>
      <c r="Y528" s="111">
        <f ca="1">IF(W528&gt;15,100%,OFFSET('B5_FED-CA Tax Depr Rates'!$D$23,0,'B1-NBV NTV Detail'!W528-1))</f>
        <v>1</v>
      </c>
      <c r="Z528" s="126">
        <f t="shared" ca="1" si="60"/>
        <v>1785.35</v>
      </c>
      <c r="AA528" s="126">
        <f t="shared" ca="1" si="61"/>
        <v>1785.35</v>
      </c>
      <c r="AB528" s="111">
        <f ca="1">IF($W528&gt;22,100%,OFFSET('B5_FED-CA Tax Depr Rates'!$D$30,0,'B1-NBV NTV Detail'!$W528-1))</f>
        <v>1</v>
      </c>
      <c r="AC528" s="126">
        <f t="shared" ca="1" si="62"/>
        <v>1785.35</v>
      </c>
    </row>
    <row r="529" spans="1:29">
      <c r="A529" s="20" t="s">
        <v>93</v>
      </c>
      <c r="B529" s="24" t="s">
        <v>94</v>
      </c>
      <c r="C529" s="24" t="s">
        <v>104</v>
      </c>
      <c r="D529" s="24" t="s">
        <v>89</v>
      </c>
      <c r="E529" s="24" t="s">
        <v>96</v>
      </c>
      <c r="F529" s="213">
        <v>1984</v>
      </c>
      <c r="G529" s="215">
        <v>5365</v>
      </c>
      <c r="H529" s="215">
        <v>90225.34</v>
      </c>
      <c r="I529" s="215">
        <v>51398.559999999998</v>
      </c>
      <c r="J529" s="216">
        <v>38826.78</v>
      </c>
      <c r="K529" s="219"/>
      <c r="L529" s="206"/>
      <c r="R529" s="110">
        <f t="shared" si="57"/>
        <v>1984</v>
      </c>
      <c r="S529" s="122">
        <f t="shared" si="56"/>
        <v>90225.34</v>
      </c>
      <c r="T529" s="111">
        <f>VLOOKUP(R529,'B4_VINTAGE-TAX'!$A$2:$C$100,3,FALSE)</f>
        <v>0</v>
      </c>
      <c r="U529" s="76">
        <v>1</v>
      </c>
      <c r="V529" s="126">
        <f t="shared" si="59"/>
        <v>0</v>
      </c>
      <c r="W529" s="118">
        <f t="shared" si="58"/>
        <v>35</v>
      </c>
      <c r="X529" s="76">
        <v>1</v>
      </c>
      <c r="Y529" s="111">
        <f ca="1">IF(W529&gt;15,100%,OFFSET('B5_FED-CA Tax Depr Rates'!$D$23,0,'B1-NBV NTV Detail'!W529-1))</f>
        <v>1</v>
      </c>
      <c r="Z529" s="126">
        <f t="shared" ca="1" si="60"/>
        <v>90225.34</v>
      </c>
      <c r="AA529" s="126">
        <f t="shared" ca="1" si="61"/>
        <v>90225.34</v>
      </c>
      <c r="AB529" s="111">
        <f ca="1">IF($W529&gt;22,100%,OFFSET('B5_FED-CA Tax Depr Rates'!$D$30,0,'B1-NBV NTV Detail'!$W529-1))</f>
        <v>1</v>
      </c>
      <c r="AC529" s="126">
        <f t="shared" ca="1" si="62"/>
        <v>90225.34</v>
      </c>
    </row>
    <row r="530" spans="1:29">
      <c r="A530" s="20" t="s">
        <v>93</v>
      </c>
      <c r="B530" s="24" t="s">
        <v>94</v>
      </c>
      <c r="C530" s="24" t="s">
        <v>104</v>
      </c>
      <c r="D530" s="24" t="s">
        <v>89</v>
      </c>
      <c r="E530" s="24" t="s">
        <v>96</v>
      </c>
      <c r="F530" s="213">
        <v>1985</v>
      </c>
      <c r="G530" s="215">
        <v>1036</v>
      </c>
      <c r="H530" s="215">
        <v>17434</v>
      </c>
      <c r="I530" s="215">
        <v>9683.1200000000008</v>
      </c>
      <c r="J530" s="216">
        <v>7750.88</v>
      </c>
      <c r="K530" s="219"/>
      <c r="L530" s="206"/>
      <c r="R530" s="110">
        <f t="shared" si="57"/>
        <v>1985</v>
      </c>
      <c r="S530" s="122">
        <f t="shared" si="56"/>
        <v>17434</v>
      </c>
      <c r="T530" s="111">
        <f>VLOOKUP(R530,'B4_VINTAGE-TAX'!$A$2:$C$100,3,FALSE)</f>
        <v>0</v>
      </c>
      <c r="U530" s="76">
        <v>1</v>
      </c>
      <c r="V530" s="126">
        <f t="shared" si="59"/>
        <v>0</v>
      </c>
      <c r="W530" s="118">
        <f t="shared" si="58"/>
        <v>34</v>
      </c>
      <c r="X530" s="76">
        <v>1</v>
      </c>
      <c r="Y530" s="111">
        <f ca="1">IF(W530&gt;15,100%,OFFSET('B5_FED-CA Tax Depr Rates'!$D$23,0,'B1-NBV NTV Detail'!W530-1))</f>
        <v>1</v>
      </c>
      <c r="Z530" s="126">
        <f t="shared" ca="1" si="60"/>
        <v>17434</v>
      </c>
      <c r="AA530" s="126">
        <f t="shared" ca="1" si="61"/>
        <v>17434</v>
      </c>
      <c r="AB530" s="111">
        <f ca="1">IF($W530&gt;22,100%,OFFSET('B5_FED-CA Tax Depr Rates'!$D$30,0,'B1-NBV NTV Detail'!$W530-1))</f>
        <v>1</v>
      </c>
      <c r="AC530" s="126">
        <f t="shared" ca="1" si="62"/>
        <v>17434</v>
      </c>
    </row>
    <row r="531" spans="1:29">
      <c r="A531" s="20" t="s">
        <v>93</v>
      </c>
      <c r="B531" s="24" t="s">
        <v>94</v>
      </c>
      <c r="C531" s="24" t="s">
        <v>104</v>
      </c>
      <c r="D531" s="24" t="s">
        <v>89</v>
      </c>
      <c r="E531" s="24" t="s">
        <v>96</v>
      </c>
      <c r="F531" s="213">
        <v>1986</v>
      </c>
      <c r="G531" s="215">
        <v>3603</v>
      </c>
      <c r="H531" s="215">
        <v>60597.64</v>
      </c>
      <c r="I531" s="215">
        <v>32785.82</v>
      </c>
      <c r="J531" s="216">
        <v>27811.82</v>
      </c>
      <c r="K531" s="219"/>
      <c r="L531" s="206"/>
      <c r="R531" s="110">
        <f t="shared" si="57"/>
        <v>1986</v>
      </c>
      <c r="S531" s="122">
        <f t="shared" si="56"/>
        <v>60597.64</v>
      </c>
      <c r="T531" s="111">
        <f>VLOOKUP(R531,'B4_VINTAGE-TAX'!$A$2:$C$100,3,FALSE)</f>
        <v>0</v>
      </c>
      <c r="U531" s="76">
        <v>1</v>
      </c>
      <c r="V531" s="126">
        <f t="shared" si="59"/>
        <v>0</v>
      </c>
      <c r="W531" s="118">
        <f t="shared" si="58"/>
        <v>33</v>
      </c>
      <c r="X531" s="76">
        <v>1</v>
      </c>
      <c r="Y531" s="111">
        <f ca="1">IF(W531&gt;15,100%,OFFSET('B5_FED-CA Tax Depr Rates'!$D$23,0,'B1-NBV NTV Detail'!W531-1))</f>
        <v>1</v>
      </c>
      <c r="Z531" s="126">
        <f t="shared" ca="1" si="60"/>
        <v>60597.64</v>
      </c>
      <c r="AA531" s="126">
        <f t="shared" ca="1" si="61"/>
        <v>60597.64</v>
      </c>
      <c r="AB531" s="111">
        <f ca="1">IF($W531&gt;22,100%,OFFSET('B5_FED-CA Tax Depr Rates'!$D$30,0,'B1-NBV NTV Detail'!$W531-1))</f>
        <v>1</v>
      </c>
      <c r="AC531" s="126">
        <f t="shared" ca="1" si="62"/>
        <v>60597.64</v>
      </c>
    </row>
    <row r="532" spans="1:29">
      <c r="A532" s="20" t="s">
        <v>93</v>
      </c>
      <c r="B532" s="24" t="s">
        <v>94</v>
      </c>
      <c r="C532" s="24" t="s">
        <v>104</v>
      </c>
      <c r="D532" s="24" t="s">
        <v>89</v>
      </c>
      <c r="E532" s="24" t="s">
        <v>96</v>
      </c>
      <c r="F532" s="213">
        <v>1987</v>
      </c>
      <c r="G532" s="215">
        <v>748</v>
      </c>
      <c r="H532" s="215">
        <v>12580.07</v>
      </c>
      <c r="I532" s="215">
        <v>6624.33</v>
      </c>
      <c r="J532" s="216">
        <v>5955.74</v>
      </c>
      <c r="K532" s="219"/>
      <c r="L532" s="206"/>
      <c r="R532" s="110">
        <f t="shared" si="57"/>
        <v>1987</v>
      </c>
      <c r="S532" s="122">
        <f t="shared" ref="S532:S595" si="63">H532</f>
        <v>12580.07</v>
      </c>
      <c r="T532" s="111">
        <f>VLOOKUP(R532,'B4_VINTAGE-TAX'!$A$2:$C$100,3,FALSE)</f>
        <v>0</v>
      </c>
      <c r="U532" s="76">
        <v>1</v>
      </c>
      <c r="V532" s="126">
        <f t="shared" si="59"/>
        <v>0</v>
      </c>
      <c r="W532" s="118">
        <f t="shared" si="58"/>
        <v>32</v>
      </c>
      <c r="X532" s="76">
        <v>1</v>
      </c>
      <c r="Y532" s="111">
        <f ca="1">IF(W532&gt;15,100%,OFFSET('B5_FED-CA Tax Depr Rates'!$D$23,0,'B1-NBV NTV Detail'!W532-1))</f>
        <v>1</v>
      </c>
      <c r="Z532" s="126">
        <f t="shared" ca="1" si="60"/>
        <v>12580.07</v>
      </c>
      <c r="AA532" s="126">
        <f t="shared" ca="1" si="61"/>
        <v>12580.07</v>
      </c>
      <c r="AB532" s="111">
        <f ca="1">IF($W532&gt;22,100%,OFFSET('B5_FED-CA Tax Depr Rates'!$D$30,0,'B1-NBV NTV Detail'!$W532-1))</f>
        <v>1</v>
      </c>
      <c r="AC532" s="126">
        <f t="shared" ca="1" si="62"/>
        <v>12580.07</v>
      </c>
    </row>
    <row r="533" spans="1:29">
      <c r="A533" s="20" t="s">
        <v>93</v>
      </c>
      <c r="B533" s="24" t="s">
        <v>94</v>
      </c>
      <c r="C533" s="24" t="s">
        <v>104</v>
      </c>
      <c r="D533" s="24" t="s">
        <v>89</v>
      </c>
      <c r="E533" s="24" t="s">
        <v>96</v>
      </c>
      <c r="F533" s="213">
        <v>1988</v>
      </c>
      <c r="G533" s="215">
        <v>2109</v>
      </c>
      <c r="H533" s="215">
        <v>35470.269999999997</v>
      </c>
      <c r="I533" s="215">
        <v>18160.82</v>
      </c>
      <c r="J533" s="216">
        <v>17309.45</v>
      </c>
      <c r="K533" s="219"/>
      <c r="L533" s="206"/>
      <c r="R533" s="110">
        <f t="shared" si="57"/>
        <v>1988</v>
      </c>
      <c r="S533" s="122">
        <f t="shared" si="63"/>
        <v>35470.269999999997</v>
      </c>
      <c r="T533" s="111">
        <f>VLOOKUP(R533,'B4_VINTAGE-TAX'!$A$2:$C$100,3,FALSE)</f>
        <v>0</v>
      </c>
      <c r="U533" s="76">
        <v>1</v>
      </c>
      <c r="V533" s="126">
        <f t="shared" si="59"/>
        <v>0</v>
      </c>
      <c r="W533" s="118">
        <f t="shared" si="58"/>
        <v>31</v>
      </c>
      <c r="X533" s="76">
        <v>1</v>
      </c>
      <c r="Y533" s="111">
        <f ca="1">IF(W533&gt;15,100%,OFFSET('B5_FED-CA Tax Depr Rates'!$D$23,0,'B1-NBV NTV Detail'!W533-1))</f>
        <v>1</v>
      </c>
      <c r="Z533" s="126">
        <f t="shared" ca="1" si="60"/>
        <v>35470.269999999997</v>
      </c>
      <c r="AA533" s="126">
        <f t="shared" ca="1" si="61"/>
        <v>35470.269999999997</v>
      </c>
      <c r="AB533" s="111">
        <f ca="1">IF($W533&gt;22,100%,OFFSET('B5_FED-CA Tax Depr Rates'!$D$30,0,'B1-NBV NTV Detail'!$W533-1))</f>
        <v>1</v>
      </c>
      <c r="AC533" s="126">
        <f t="shared" ca="1" si="62"/>
        <v>35470.269999999997</v>
      </c>
    </row>
    <row r="534" spans="1:29">
      <c r="A534" s="20" t="s">
        <v>93</v>
      </c>
      <c r="B534" s="24" t="s">
        <v>94</v>
      </c>
      <c r="C534" s="24" t="s">
        <v>104</v>
      </c>
      <c r="D534" s="24" t="s">
        <v>89</v>
      </c>
      <c r="E534" s="24" t="s">
        <v>96</v>
      </c>
      <c r="F534" s="213">
        <v>1990</v>
      </c>
      <c r="G534" s="215">
        <v>1232</v>
      </c>
      <c r="H534" s="215">
        <v>20723.43</v>
      </c>
      <c r="I534" s="215">
        <v>9999.66</v>
      </c>
      <c r="J534" s="216">
        <v>10723.77</v>
      </c>
      <c r="K534" s="219"/>
      <c r="L534" s="206"/>
      <c r="R534" s="110">
        <f t="shared" si="57"/>
        <v>1990</v>
      </c>
      <c r="S534" s="122">
        <f t="shared" si="63"/>
        <v>20723.43</v>
      </c>
      <c r="T534" s="111">
        <f>VLOOKUP(R534,'B4_VINTAGE-TAX'!$A$2:$C$100,3,FALSE)</f>
        <v>0</v>
      </c>
      <c r="U534" s="76">
        <v>1</v>
      </c>
      <c r="V534" s="126">
        <f t="shared" si="59"/>
        <v>0</v>
      </c>
      <c r="W534" s="118">
        <f t="shared" si="58"/>
        <v>29</v>
      </c>
      <c r="X534" s="76">
        <v>1</v>
      </c>
      <c r="Y534" s="111">
        <f ca="1">IF(W534&gt;15,100%,OFFSET('B5_FED-CA Tax Depr Rates'!$D$23,0,'B1-NBV NTV Detail'!W534-1))</f>
        <v>1</v>
      </c>
      <c r="Z534" s="126">
        <f t="shared" ca="1" si="60"/>
        <v>20723.43</v>
      </c>
      <c r="AA534" s="126">
        <f t="shared" ca="1" si="61"/>
        <v>20723.43</v>
      </c>
      <c r="AB534" s="111">
        <f ca="1">IF($W534&gt;22,100%,OFFSET('B5_FED-CA Tax Depr Rates'!$D$30,0,'B1-NBV NTV Detail'!$W534-1))</f>
        <v>1</v>
      </c>
      <c r="AC534" s="126">
        <f t="shared" ca="1" si="62"/>
        <v>20723.43</v>
      </c>
    </row>
    <row r="535" spans="1:29">
      <c r="A535" s="20" t="s">
        <v>93</v>
      </c>
      <c r="B535" s="24" t="s">
        <v>94</v>
      </c>
      <c r="C535" s="24" t="s">
        <v>104</v>
      </c>
      <c r="D535" s="24" t="s">
        <v>89</v>
      </c>
      <c r="E535" s="24" t="s">
        <v>96</v>
      </c>
      <c r="F535" s="213">
        <v>1991</v>
      </c>
      <c r="G535" s="215" t="s">
        <v>322</v>
      </c>
      <c r="H535" s="215">
        <v>0</v>
      </c>
      <c r="I535" s="215" t="s">
        <v>322</v>
      </c>
      <c r="J535" s="216" t="s">
        <v>322</v>
      </c>
      <c r="K535" s="219"/>
      <c r="L535" s="206"/>
      <c r="R535" s="110">
        <f t="shared" si="57"/>
        <v>1991</v>
      </c>
      <c r="S535" s="122">
        <f t="shared" si="63"/>
        <v>0</v>
      </c>
      <c r="T535" s="111">
        <f>VLOOKUP(R535,'B4_VINTAGE-TAX'!$A$2:$C$100,3,FALSE)</f>
        <v>0</v>
      </c>
      <c r="U535" s="76">
        <v>1</v>
      </c>
      <c r="V535" s="126">
        <f t="shared" si="59"/>
        <v>0</v>
      </c>
      <c r="W535" s="118">
        <f t="shared" si="58"/>
        <v>28</v>
      </c>
      <c r="X535" s="76">
        <v>1</v>
      </c>
      <c r="Y535" s="111">
        <f ca="1">IF(W535&gt;15,100%,OFFSET('B5_FED-CA Tax Depr Rates'!$D$23,0,'B1-NBV NTV Detail'!W535-1))</f>
        <v>1</v>
      </c>
      <c r="Z535" s="126">
        <f t="shared" ca="1" si="60"/>
        <v>0</v>
      </c>
      <c r="AA535" s="126">
        <f t="shared" ca="1" si="61"/>
        <v>0</v>
      </c>
      <c r="AB535" s="111">
        <f ca="1">IF($W535&gt;22,100%,OFFSET('B5_FED-CA Tax Depr Rates'!$D$30,0,'B1-NBV NTV Detail'!$W535-1))</f>
        <v>1</v>
      </c>
      <c r="AC535" s="126">
        <f t="shared" ca="1" si="62"/>
        <v>0</v>
      </c>
    </row>
    <row r="536" spans="1:29">
      <c r="A536" s="20" t="s">
        <v>93</v>
      </c>
      <c r="B536" s="24" t="s">
        <v>94</v>
      </c>
      <c r="C536" s="24" t="s">
        <v>104</v>
      </c>
      <c r="D536" s="24" t="s">
        <v>89</v>
      </c>
      <c r="E536" s="24" t="s">
        <v>96</v>
      </c>
      <c r="F536" s="213">
        <v>1993</v>
      </c>
      <c r="G536" s="215">
        <v>1508</v>
      </c>
      <c r="H536" s="215">
        <v>25372.98</v>
      </c>
      <c r="I536" s="215">
        <v>11100.3</v>
      </c>
      <c r="J536" s="216">
        <v>14272.68</v>
      </c>
      <c r="K536" s="219"/>
      <c r="L536" s="206"/>
      <c r="R536" s="110">
        <f t="shared" si="57"/>
        <v>1993</v>
      </c>
      <c r="S536" s="122">
        <f t="shared" si="63"/>
        <v>25372.98</v>
      </c>
      <c r="T536" s="111">
        <f>VLOOKUP(R536,'B4_VINTAGE-TAX'!$A$2:$C$100,3,FALSE)</f>
        <v>0</v>
      </c>
      <c r="U536" s="76">
        <v>1</v>
      </c>
      <c r="V536" s="126">
        <f t="shared" si="59"/>
        <v>0</v>
      </c>
      <c r="W536" s="118">
        <f t="shared" si="58"/>
        <v>26</v>
      </c>
      <c r="X536" s="76">
        <v>1</v>
      </c>
      <c r="Y536" s="111">
        <f ca="1">IF(W536&gt;15,100%,OFFSET('B5_FED-CA Tax Depr Rates'!$D$23,0,'B1-NBV NTV Detail'!W536-1))</f>
        <v>1</v>
      </c>
      <c r="Z536" s="126">
        <f t="shared" ca="1" si="60"/>
        <v>25372.98</v>
      </c>
      <c r="AA536" s="126">
        <f t="shared" ca="1" si="61"/>
        <v>25372.98</v>
      </c>
      <c r="AB536" s="111">
        <f ca="1">IF($W536&gt;22,100%,OFFSET('B5_FED-CA Tax Depr Rates'!$D$30,0,'B1-NBV NTV Detail'!$W536-1))</f>
        <v>1</v>
      </c>
      <c r="AC536" s="126">
        <f t="shared" ca="1" si="62"/>
        <v>25372.98</v>
      </c>
    </row>
    <row r="537" spans="1:29">
      <c r="A537" s="20" t="s">
        <v>93</v>
      </c>
      <c r="B537" s="24" t="s">
        <v>94</v>
      </c>
      <c r="C537" s="24" t="s">
        <v>104</v>
      </c>
      <c r="D537" s="24" t="s">
        <v>89</v>
      </c>
      <c r="E537" s="24" t="s">
        <v>96</v>
      </c>
      <c r="F537" s="213">
        <v>1994</v>
      </c>
      <c r="G537" s="215">
        <v>5111</v>
      </c>
      <c r="H537" s="215">
        <v>85957.63</v>
      </c>
      <c r="I537" s="215">
        <v>36294.22</v>
      </c>
      <c r="J537" s="216">
        <v>49663.41</v>
      </c>
      <c r="K537" s="219"/>
      <c r="L537" s="206"/>
      <c r="R537" s="110">
        <f t="shared" si="57"/>
        <v>1994</v>
      </c>
      <c r="S537" s="122">
        <f t="shared" si="63"/>
        <v>85957.63</v>
      </c>
      <c r="T537" s="111">
        <f>VLOOKUP(R537,'B4_VINTAGE-TAX'!$A$2:$C$100,3,FALSE)</f>
        <v>0</v>
      </c>
      <c r="U537" s="76">
        <v>1</v>
      </c>
      <c r="V537" s="126">
        <f t="shared" si="59"/>
        <v>0</v>
      </c>
      <c r="W537" s="118">
        <f t="shared" si="58"/>
        <v>25</v>
      </c>
      <c r="X537" s="76">
        <v>1</v>
      </c>
      <c r="Y537" s="111">
        <f ca="1">IF(W537&gt;15,100%,OFFSET('B5_FED-CA Tax Depr Rates'!$D$23,0,'B1-NBV NTV Detail'!W537-1))</f>
        <v>1</v>
      </c>
      <c r="Z537" s="126">
        <f t="shared" ca="1" si="60"/>
        <v>85957.63</v>
      </c>
      <c r="AA537" s="126">
        <f t="shared" ca="1" si="61"/>
        <v>85957.63</v>
      </c>
      <c r="AB537" s="111">
        <f ca="1">IF($W537&gt;22,100%,OFFSET('B5_FED-CA Tax Depr Rates'!$D$30,0,'B1-NBV NTV Detail'!$W537-1))</f>
        <v>1</v>
      </c>
      <c r="AC537" s="126">
        <f t="shared" ca="1" si="62"/>
        <v>85957.63</v>
      </c>
    </row>
    <row r="538" spans="1:29">
      <c r="A538" s="20" t="s">
        <v>93</v>
      </c>
      <c r="B538" s="24" t="s">
        <v>94</v>
      </c>
      <c r="C538" s="24" t="s">
        <v>104</v>
      </c>
      <c r="D538" s="24" t="s">
        <v>89</v>
      </c>
      <c r="E538" s="24" t="s">
        <v>96</v>
      </c>
      <c r="F538" s="213">
        <v>1996</v>
      </c>
      <c r="G538" s="215">
        <v>400</v>
      </c>
      <c r="H538" s="215">
        <v>6730.76</v>
      </c>
      <c r="I538" s="215">
        <v>2634.29</v>
      </c>
      <c r="J538" s="216">
        <v>4096.47</v>
      </c>
      <c r="K538" s="219"/>
      <c r="L538" s="206"/>
      <c r="R538" s="110">
        <f t="shared" si="57"/>
        <v>1996</v>
      </c>
      <c r="S538" s="122">
        <f t="shared" si="63"/>
        <v>6730.76</v>
      </c>
      <c r="T538" s="111">
        <f>VLOOKUP(R538,'B4_VINTAGE-TAX'!$A$2:$C$100,3,FALSE)</f>
        <v>0</v>
      </c>
      <c r="U538" s="76">
        <v>1</v>
      </c>
      <c r="V538" s="126">
        <f t="shared" si="59"/>
        <v>0</v>
      </c>
      <c r="W538" s="118">
        <f t="shared" si="58"/>
        <v>23</v>
      </c>
      <c r="X538" s="76">
        <v>1</v>
      </c>
      <c r="Y538" s="111">
        <f ca="1">IF(W538&gt;15,100%,OFFSET('B5_FED-CA Tax Depr Rates'!$D$23,0,'B1-NBV NTV Detail'!W538-1))</f>
        <v>1</v>
      </c>
      <c r="Z538" s="126">
        <f t="shared" ca="1" si="60"/>
        <v>6730.76</v>
      </c>
      <c r="AA538" s="126">
        <f t="shared" ca="1" si="61"/>
        <v>6730.76</v>
      </c>
      <c r="AB538" s="111">
        <f ca="1">IF($W538&gt;22,100%,OFFSET('B5_FED-CA Tax Depr Rates'!$D$30,0,'B1-NBV NTV Detail'!$W538-1))</f>
        <v>1</v>
      </c>
      <c r="AC538" s="126">
        <f t="shared" ca="1" si="62"/>
        <v>6730.76</v>
      </c>
    </row>
    <row r="539" spans="1:29">
      <c r="A539" s="20" t="s">
        <v>93</v>
      </c>
      <c r="B539" s="24" t="s">
        <v>94</v>
      </c>
      <c r="C539" s="24" t="s">
        <v>104</v>
      </c>
      <c r="D539" s="24" t="s">
        <v>89</v>
      </c>
      <c r="E539" s="24" t="s">
        <v>96</v>
      </c>
      <c r="F539" s="213">
        <v>1997</v>
      </c>
      <c r="G539" s="215">
        <v>7716</v>
      </c>
      <c r="H539" s="215">
        <v>129767.2</v>
      </c>
      <c r="I539" s="215">
        <v>48761.72</v>
      </c>
      <c r="J539" s="216">
        <v>81005.48</v>
      </c>
      <c r="K539" s="219"/>
      <c r="L539" s="206"/>
      <c r="R539" s="110">
        <f t="shared" si="57"/>
        <v>1997</v>
      </c>
      <c r="S539" s="122">
        <f t="shared" si="63"/>
        <v>129767.2</v>
      </c>
      <c r="T539" s="111">
        <f>VLOOKUP(R539,'B4_VINTAGE-TAX'!$A$2:$C$100,3,FALSE)</f>
        <v>0</v>
      </c>
      <c r="U539" s="76">
        <v>1</v>
      </c>
      <c r="V539" s="126">
        <f t="shared" si="59"/>
        <v>0</v>
      </c>
      <c r="W539" s="118">
        <f t="shared" si="58"/>
        <v>22</v>
      </c>
      <c r="X539" s="76">
        <v>1</v>
      </c>
      <c r="Y539" s="111">
        <f ca="1">IF(W539&gt;15,100%,OFFSET('B5_FED-CA Tax Depr Rates'!$D$23,0,'B1-NBV NTV Detail'!W539-1))</f>
        <v>1</v>
      </c>
      <c r="Z539" s="126">
        <f t="shared" ca="1" si="60"/>
        <v>129767.2</v>
      </c>
      <c r="AA539" s="126">
        <f t="shared" ca="1" si="61"/>
        <v>129767.2</v>
      </c>
      <c r="AB539" s="111">
        <f ca="1">IF($W539&gt;22,100%,OFFSET('B5_FED-CA Tax Depr Rates'!$D$30,0,'B1-NBV NTV Detail'!$W539-1))</f>
        <v>0.99803296029203814</v>
      </c>
      <c r="AC539" s="126">
        <f t="shared" ca="1" si="62"/>
        <v>129511.94276480896</v>
      </c>
    </row>
    <row r="540" spans="1:29">
      <c r="A540" s="20" t="s">
        <v>93</v>
      </c>
      <c r="B540" s="24" t="s">
        <v>94</v>
      </c>
      <c r="C540" s="24" t="s">
        <v>104</v>
      </c>
      <c r="D540" s="24" t="s">
        <v>89</v>
      </c>
      <c r="E540" s="24" t="s">
        <v>96</v>
      </c>
      <c r="F540" s="213">
        <v>1998</v>
      </c>
      <c r="G540" s="215" t="s">
        <v>322</v>
      </c>
      <c r="H540" s="215">
        <v>0</v>
      </c>
      <c r="I540" s="215" t="s">
        <v>322</v>
      </c>
      <c r="J540" s="216" t="s">
        <v>322</v>
      </c>
      <c r="K540" s="219"/>
      <c r="L540" s="206"/>
      <c r="R540" s="110">
        <f t="shared" si="57"/>
        <v>1998</v>
      </c>
      <c r="S540" s="122">
        <f t="shared" si="63"/>
        <v>0</v>
      </c>
      <c r="T540" s="111">
        <f>VLOOKUP(R540,'B4_VINTAGE-TAX'!$A$2:$C$100,3,FALSE)</f>
        <v>0</v>
      </c>
      <c r="U540" s="76">
        <v>1</v>
      </c>
      <c r="V540" s="126">
        <f t="shared" si="59"/>
        <v>0</v>
      </c>
      <c r="W540" s="118">
        <f t="shared" si="58"/>
        <v>21</v>
      </c>
      <c r="X540" s="76">
        <v>1</v>
      </c>
      <c r="Y540" s="111">
        <f ca="1">IF(W540&gt;15,100%,OFFSET('B5_FED-CA Tax Depr Rates'!$D$23,0,'B1-NBV NTV Detail'!W540-1))</f>
        <v>1</v>
      </c>
      <c r="Z540" s="126">
        <f t="shared" ca="1" si="60"/>
        <v>0</v>
      </c>
      <c r="AA540" s="126">
        <f t="shared" ca="1" si="61"/>
        <v>0</v>
      </c>
      <c r="AB540" s="111">
        <f ca="1">IF($W540&gt;22,100%,OFFSET('B5_FED-CA Tax Depr Rates'!$D$30,0,'B1-NBV NTV Detail'!$W540-1))</f>
        <v>0.99213184116815234</v>
      </c>
      <c r="AC540" s="126">
        <f t="shared" ca="1" si="62"/>
        <v>0</v>
      </c>
    </row>
    <row r="541" spans="1:29">
      <c r="A541" s="20" t="s">
        <v>93</v>
      </c>
      <c r="B541" s="24" t="s">
        <v>94</v>
      </c>
      <c r="C541" s="24" t="s">
        <v>104</v>
      </c>
      <c r="D541" s="24" t="s">
        <v>89</v>
      </c>
      <c r="E541" s="24" t="s">
        <v>96</v>
      </c>
      <c r="F541" s="213">
        <v>1999</v>
      </c>
      <c r="G541" s="215" t="s">
        <v>322</v>
      </c>
      <c r="H541" s="215">
        <v>0</v>
      </c>
      <c r="I541" s="215" t="s">
        <v>322</v>
      </c>
      <c r="J541" s="216" t="s">
        <v>322</v>
      </c>
      <c r="K541" s="219"/>
      <c r="L541" s="206"/>
      <c r="R541" s="110">
        <f t="shared" si="57"/>
        <v>1999</v>
      </c>
      <c r="S541" s="122">
        <f t="shared" si="63"/>
        <v>0</v>
      </c>
      <c r="T541" s="111">
        <f>VLOOKUP(R541,'B4_VINTAGE-TAX'!$A$2:$C$100,3,FALSE)</f>
        <v>0</v>
      </c>
      <c r="U541" s="76">
        <v>1</v>
      </c>
      <c r="V541" s="126">
        <f t="shared" si="59"/>
        <v>0</v>
      </c>
      <c r="W541" s="118">
        <f t="shared" si="58"/>
        <v>20</v>
      </c>
      <c r="X541" s="76">
        <v>1</v>
      </c>
      <c r="Y541" s="111">
        <f ca="1">IF(W541&gt;15,100%,OFFSET('B5_FED-CA Tax Depr Rates'!$D$23,0,'B1-NBV NTV Detail'!W541-1))</f>
        <v>1</v>
      </c>
      <c r="Z541" s="126">
        <f t="shared" ca="1" si="60"/>
        <v>0</v>
      </c>
      <c r="AA541" s="126">
        <f t="shared" ca="1" si="61"/>
        <v>0</v>
      </c>
      <c r="AB541" s="111">
        <f ca="1">IF($W541&gt;22,100%,OFFSET('B5_FED-CA Tax Depr Rates'!$D$30,0,'B1-NBV NTV Detail'!$W541-1))</f>
        <v>0.98229487211555422</v>
      </c>
      <c r="AC541" s="126">
        <f t="shared" ca="1" si="62"/>
        <v>0</v>
      </c>
    </row>
    <row r="542" spans="1:29">
      <c r="A542" s="20" t="s">
        <v>93</v>
      </c>
      <c r="B542" s="24" t="s">
        <v>94</v>
      </c>
      <c r="C542" s="24" t="s">
        <v>104</v>
      </c>
      <c r="D542" s="24" t="s">
        <v>89</v>
      </c>
      <c r="E542" s="24" t="s">
        <v>96</v>
      </c>
      <c r="F542" s="213">
        <v>2000</v>
      </c>
      <c r="G542" s="215">
        <v>859</v>
      </c>
      <c r="H542" s="215">
        <v>14455.61</v>
      </c>
      <c r="I542" s="215">
        <v>4742.9799999999996</v>
      </c>
      <c r="J542" s="216">
        <v>9712.6299999999992</v>
      </c>
      <c r="K542" s="219"/>
      <c r="L542" s="206"/>
      <c r="R542" s="110">
        <f t="shared" si="57"/>
        <v>2000</v>
      </c>
      <c r="S542" s="122">
        <f t="shared" si="63"/>
        <v>14455.61</v>
      </c>
      <c r="T542" s="111">
        <f>VLOOKUP(R542,'B4_VINTAGE-TAX'!$A$2:$C$100,3,FALSE)</f>
        <v>0</v>
      </c>
      <c r="U542" s="76">
        <v>1</v>
      </c>
      <c r="V542" s="126">
        <f t="shared" si="59"/>
        <v>0</v>
      </c>
      <c r="W542" s="118">
        <f t="shared" si="58"/>
        <v>19</v>
      </c>
      <c r="X542" s="76">
        <v>1</v>
      </c>
      <c r="Y542" s="111">
        <f ca="1">IF(W542&gt;15,100%,OFFSET('B5_FED-CA Tax Depr Rates'!$D$23,0,'B1-NBV NTV Detail'!W542-1))</f>
        <v>1</v>
      </c>
      <c r="Z542" s="126">
        <f t="shared" ca="1" si="60"/>
        <v>14455.61</v>
      </c>
      <c r="AA542" s="126">
        <f t="shared" ca="1" si="61"/>
        <v>14455.61</v>
      </c>
      <c r="AB542" s="111">
        <f ca="1">IF($W542&gt;22,100%,OFFSET('B5_FED-CA Tax Depr Rates'!$D$30,0,'B1-NBV NTV Detail'!$W542-1))</f>
        <v>0.96852421709431857</v>
      </c>
      <c r="AC542" s="126">
        <f t="shared" ca="1" si="62"/>
        <v>14000.608357870804</v>
      </c>
    </row>
    <row r="543" spans="1:29">
      <c r="A543" s="20" t="s">
        <v>93</v>
      </c>
      <c r="B543" s="24" t="s">
        <v>94</v>
      </c>
      <c r="C543" s="24" t="s">
        <v>104</v>
      </c>
      <c r="D543" s="24" t="s">
        <v>89</v>
      </c>
      <c r="E543" s="24" t="s">
        <v>96</v>
      </c>
      <c r="F543" s="213">
        <v>2001</v>
      </c>
      <c r="G543" s="215">
        <v>192</v>
      </c>
      <c r="H543" s="215">
        <v>3231.95</v>
      </c>
      <c r="I543" s="215">
        <v>1008.18</v>
      </c>
      <c r="J543" s="216">
        <v>2223.77</v>
      </c>
      <c r="K543" s="219"/>
      <c r="L543" s="206"/>
      <c r="R543" s="110">
        <f t="shared" si="57"/>
        <v>2001</v>
      </c>
      <c r="S543" s="122">
        <f t="shared" si="63"/>
        <v>3231.95</v>
      </c>
      <c r="T543" s="111">
        <f>VLOOKUP(R543,'B4_VINTAGE-TAX'!$A$2:$C$100,3,FALSE)</f>
        <v>7.4999999999999997E-2</v>
      </c>
      <c r="U543" s="76">
        <v>1</v>
      </c>
      <c r="V543" s="126">
        <f t="shared" si="59"/>
        <v>242.39624999999998</v>
      </c>
      <c r="W543" s="118">
        <f t="shared" si="58"/>
        <v>18</v>
      </c>
      <c r="X543" s="76">
        <v>1</v>
      </c>
      <c r="Y543" s="111">
        <f ca="1">IF(W543&gt;15,100%,OFFSET('B5_FED-CA Tax Depr Rates'!$D$23,0,'B1-NBV NTV Detail'!W543-1))</f>
        <v>1</v>
      </c>
      <c r="Z543" s="126">
        <f t="shared" ca="1" si="60"/>
        <v>2989.55375</v>
      </c>
      <c r="AA543" s="126">
        <f t="shared" ca="1" si="61"/>
        <v>3231.95</v>
      </c>
      <c r="AB543" s="111">
        <f ca="1">IF($W543&gt;22,100%,OFFSET('B5_FED-CA Tax Depr Rates'!$D$30,0,'B1-NBV NTV Detail'!$W543-1))</f>
        <v>0.95081908920987279</v>
      </c>
      <c r="AC543" s="126">
        <f t="shared" ca="1" si="62"/>
        <v>3072.9997553718481</v>
      </c>
    </row>
    <row r="544" spans="1:29">
      <c r="A544" s="20" t="s">
        <v>93</v>
      </c>
      <c r="B544" s="24" t="s">
        <v>94</v>
      </c>
      <c r="C544" s="24" t="s">
        <v>104</v>
      </c>
      <c r="D544" s="24" t="s">
        <v>89</v>
      </c>
      <c r="E544" s="24" t="s">
        <v>96</v>
      </c>
      <c r="F544" s="213">
        <v>2002</v>
      </c>
      <c r="G544" s="215">
        <v>2974</v>
      </c>
      <c r="H544" s="215">
        <v>50023.73</v>
      </c>
      <c r="I544" s="215">
        <v>14788.4</v>
      </c>
      <c r="J544" s="216">
        <v>35235.33</v>
      </c>
      <c r="K544" s="219"/>
      <c r="L544" s="206"/>
      <c r="R544" s="110">
        <f t="shared" si="57"/>
        <v>2002</v>
      </c>
      <c r="S544" s="122">
        <f t="shared" si="63"/>
        <v>50023.73</v>
      </c>
      <c r="T544" s="111">
        <f>VLOOKUP(R544,'B4_VINTAGE-TAX'!$A$2:$C$100,3,FALSE)</f>
        <v>0.3</v>
      </c>
      <c r="U544" s="76">
        <v>1</v>
      </c>
      <c r="V544" s="126">
        <f t="shared" si="59"/>
        <v>15007.119000000001</v>
      </c>
      <c r="W544" s="118">
        <f t="shared" si="58"/>
        <v>17</v>
      </c>
      <c r="X544" s="76">
        <v>1</v>
      </c>
      <c r="Y544" s="111">
        <f ca="1">IF(W544&gt;15,100%,OFFSET('B5_FED-CA Tax Depr Rates'!$D$23,0,'B1-NBV NTV Detail'!W544-1))</f>
        <v>1</v>
      </c>
      <c r="Z544" s="126">
        <f t="shared" ca="1" si="60"/>
        <v>35016.611000000004</v>
      </c>
      <c r="AA544" s="126">
        <f t="shared" ca="1" si="61"/>
        <v>50023.73</v>
      </c>
      <c r="AB544" s="111">
        <f ca="1">IF($W544&gt;22,100%,OFFSET('B5_FED-CA Tax Depr Rates'!$D$30,0,'B1-NBV NTV Detail'!$W544-1))</f>
        <v>0.92917495565937902</v>
      </c>
      <c r="AC544" s="126">
        <f t="shared" ca="1" si="62"/>
        <v>46480.797104666752</v>
      </c>
    </row>
    <row r="545" spans="1:29">
      <c r="A545" s="20" t="s">
        <v>93</v>
      </c>
      <c r="B545" s="24" t="s">
        <v>94</v>
      </c>
      <c r="C545" s="24" t="s">
        <v>104</v>
      </c>
      <c r="D545" s="24" t="s">
        <v>89</v>
      </c>
      <c r="E545" s="24" t="s">
        <v>96</v>
      </c>
      <c r="F545" s="213">
        <v>2003</v>
      </c>
      <c r="G545" s="215">
        <v>358</v>
      </c>
      <c r="H545" s="215">
        <v>6035.06</v>
      </c>
      <c r="I545" s="215">
        <v>1684.8</v>
      </c>
      <c r="J545" s="216">
        <v>4350.26</v>
      </c>
      <c r="K545" s="219"/>
      <c r="L545" s="206"/>
      <c r="R545" s="110">
        <f t="shared" si="57"/>
        <v>2003</v>
      </c>
      <c r="S545" s="122">
        <f t="shared" si="63"/>
        <v>6035.06</v>
      </c>
      <c r="T545" s="111">
        <f>VLOOKUP(R545,'B4_VINTAGE-TAX'!$A$2:$C$100,3,FALSE)</f>
        <v>0.3</v>
      </c>
      <c r="U545" s="76">
        <v>1</v>
      </c>
      <c r="V545" s="126">
        <f t="shared" si="59"/>
        <v>1810.518</v>
      </c>
      <c r="W545" s="118">
        <f t="shared" si="58"/>
        <v>16</v>
      </c>
      <c r="X545" s="76">
        <v>1</v>
      </c>
      <c r="Y545" s="111">
        <f ca="1">IF(W545&gt;15,100%,OFFSET('B5_FED-CA Tax Depr Rates'!$D$23,0,'B1-NBV NTV Detail'!W545-1))</f>
        <v>1</v>
      </c>
      <c r="Z545" s="126">
        <f t="shared" ca="1" si="60"/>
        <v>4224.5420000000004</v>
      </c>
      <c r="AA545" s="126">
        <f t="shared" ca="1" si="61"/>
        <v>6035.06</v>
      </c>
      <c r="AB545" s="111">
        <f ca="1">IF($W545&gt;22,100%,OFFSET('B5_FED-CA Tax Depr Rates'!$D$30,0,'B1-NBV NTV Detail'!$W545-1))</f>
        <v>0.90360004853597253</v>
      </c>
      <c r="AC545" s="126">
        <f t="shared" ca="1" si="62"/>
        <v>5453.2805089175072</v>
      </c>
    </row>
    <row r="546" spans="1:29">
      <c r="A546" s="20" t="s">
        <v>93</v>
      </c>
      <c r="B546" s="24" t="s">
        <v>94</v>
      </c>
      <c r="C546" s="24" t="s">
        <v>104</v>
      </c>
      <c r="D546" s="24" t="s">
        <v>89</v>
      </c>
      <c r="E546" s="24" t="s">
        <v>96</v>
      </c>
      <c r="F546" s="213">
        <v>2004</v>
      </c>
      <c r="G546" s="215">
        <v>8</v>
      </c>
      <c r="H546" s="215">
        <v>145.79</v>
      </c>
      <c r="I546" s="215">
        <v>38.28</v>
      </c>
      <c r="J546" s="216">
        <v>107.51</v>
      </c>
      <c r="K546" s="219"/>
      <c r="L546" s="206"/>
      <c r="R546" s="110">
        <f t="shared" si="57"/>
        <v>2004</v>
      </c>
      <c r="S546" s="122">
        <f t="shared" si="63"/>
        <v>145.79</v>
      </c>
      <c r="T546" s="111">
        <f>VLOOKUP(R546,'B4_VINTAGE-TAX'!$A$2:$C$100,3,FALSE)</f>
        <v>0.5</v>
      </c>
      <c r="U546" s="76">
        <v>1</v>
      </c>
      <c r="V546" s="126">
        <f t="shared" si="59"/>
        <v>72.894999999999996</v>
      </c>
      <c r="W546" s="118">
        <f t="shared" si="58"/>
        <v>15</v>
      </c>
      <c r="X546" s="76">
        <v>1</v>
      </c>
      <c r="Y546" s="111">
        <f ca="1">IF(W546&gt;15,100%,OFFSET('B5_FED-CA Tax Depr Rates'!$D$23,0,'B1-NBV NTV Detail'!W546-1))</f>
        <v>0.97050000000000025</v>
      </c>
      <c r="Z546" s="126">
        <f t="shared" ca="1" si="60"/>
        <v>70.744597500000012</v>
      </c>
      <c r="AA546" s="126">
        <f t="shared" ca="1" si="61"/>
        <v>143.63959750000001</v>
      </c>
      <c r="AB546" s="111">
        <f ca="1">IF($W546&gt;22,100%,OFFSET('B5_FED-CA Tax Depr Rates'!$D$30,0,'B1-NBV NTV Detail'!$W546-1))</f>
        <v>0.87408574782650539</v>
      </c>
      <c r="AC546" s="126">
        <f t="shared" ca="1" si="62"/>
        <v>127.43296117562622</v>
      </c>
    </row>
    <row r="547" spans="1:29">
      <c r="A547" s="20" t="s">
        <v>93</v>
      </c>
      <c r="B547" s="24" t="s">
        <v>94</v>
      </c>
      <c r="C547" s="24" t="s">
        <v>104</v>
      </c>
      <c r="D547" s="24" t="s">
        <v>89</v>
      </c>
      <c r="E547" s="24" t="s">
        <v>96</v>
      </c>
      <c r="F547" s="213">
        <v>2006</v>
      </c>
      <c r="G547" s="215">
        <v>12721</v>
      </c>
      <c r="H547" s="215">
        <v>213925.44</v>
      </c>
      <c r="I547" s="215">
        <v>48944.86</v>
      </c>
      <c r="J547" s="216">
        <v>164980.57999999999</v>
      </c>
      <c r="K547" s="219"/>
      <c r="L547" s="206"/>
      <c r="R547" s="110">
        <f t="shared" si="57"/>
        <v>2006</v>
      </c>
      <c r="S547" s="122">
        <f t="shared" si="63"/>
        <v>213925.44</v>
      </c>
      <c r="T547" s="111">
        <f>VLOOKUP(R547,'B4_VINTAGE-TAX'!$A$2:$C$100,3,FALSE)</f>
        <v>0</v>
      </c>
      <c r="U547" s="76">
        <v>1</v>
      </c>
      <c r="V547" s="126">
        <f t="shared" si="59"/>
        <v>0</v>
      </c>
      <c r="W547" s="118">
        <f t="shared" si="58"/>
        <v>13</v>
      </c>
      <c r="X547" s="76">
        <v>1</v>
      </c>
      <c r="Y547" s="111">
        <f ca="1">IF(W547&gt;15,100%,OFFSET('B5_FED-CA Tax Depr Rates'!$D$23,0,'B1-NBV NTV Detail'!W547-1))</f>
        <v>0.85240000000000016</v>
      </c>
      <c r="Z547" s="126">
        <f t="shared" ca="1" si="60"/>
        <v>182350.04505600003</v>
      </c>
      <c r="AA547" s="126">
        <f t="shared" ca="1" si="61"/>
        <v>182350.04505600003</v>
      </c>
      <c r="AB547" s="111">
        <f ca="1">IF($W547&gt;22,100%,OFFSET('B5_FED-CA Tax Depr Rates'!$D$30,0,'B1-NBV NTV Detail'!$W547-1))</f>
        <v>0.80325314005651005</v>
      </c>
      <c r="AC547" s="126">
        <f t="shared" ca="1" si="62"/>
        <v>171836.28141797055</v>
      </c>
    </row>
    <row r="548" spans="1:29">
      <c r="A548" s="20" t="s">
        <v>93</v>
      </c>
      <c r="B548" s="24" t="s">
        <v>94</v>
      </c>
      <c r="C548" s="24" t="s">
        <v>104</v>
      </c>
      <c r="D548" s="24" t="s">
        <v>89</v>
      </c>
      <c r="E548" s="24" t="s">
        <v>96</v>
      </c>
      <c r="F548" s="213">
        <v>2007</v>
      </c>
      <c r="G548" s="215">
        <v>808</v>
      </c>
      <c r="H548" s="215">
        <v>13589.33</v>
      </c>
      <c r="I548" s="215">
        <v>2876.26</v>
      </c>
      <c r="J548" s="216">
        <v>10713.07</v>
      </c>
      <c r="K548" s="219"/>
      <c r="L548" s="206"/>
      <c r="R548" s="110">
        <f t="shared" si="57"/>
        <v>2007</v>
      </c>
      <c r="S548" s="122">
        <f t="shared" si="63"/>
        <v>13589.33</v>
      </c>
      <c r="T548" s="111">
        <f>VLOOKUP(R548,'B4_VINTAGE-TAX'!$A$2:$C$100,3,FALSE)</f>
        <v>0</v>
      </c>
      <c r="U548" s="76">
        <v>1</v>
      </c>
      <c r="V548" s="126">
        <f t="shared" si="59"/>
        <v>0</v>
      </c>
      <c r="W548" s="118">
        <f t="shared" si="58"/>
        <v>12</v>
      </c>
      <c r="X548" s="76">
        <v>1</v>
      </c>
      <c r="Y548" s="111">
        <f ca="1">IF(W548&gt;15,100%,OFFSET('B5_FED-CA Tax Depr Rates'!$D$23,0,'B1-NBV NTV Detail'!W548-1))</f>
        <v>0.79330000000000012</v>
      </c>
      <c r="Z548" s="126">
        <f t="shared" ca="1" si="60"/>
        <v>10780.415489000001</v>
      </c>
      <c r="AA548" s="126">
        <f t="shared" ca="1" si="61"/>
        <v>10780.415489000001</v>
      </c>
      <c r="AB548" s="111">
        <f ca="1">IF($W548&gt;22,100%,OFFSET('B5_FED-CA Tax Depr Rates'!$D$30,0,'B1-NBV NTV Detail'!$W548-1))</f>
        <v>0.76192296715453778</v>
      </c>
      <c r="AC548" s="126">
        <f t="shared" ca="1" si="62"/>
        <v>10354.022635242174</v>
      </c>
    </row>
    <row r="549" spans="1:29">
      <c r="A549" s="20" t="s">
        <v>93</v>
      </c>
      <c r="B549" s="24" t="s">
        <v>94</v>
      </c>
      <c r="C549" s="24" t="s">
        <v>104</v>
      </c>
      <c r="D549" s="24" t="s">
        <v>89</v>
      </c>
      <c r="E549" s="24" t="s">
        <v>96</v>
      </c>
      <c r="F549" s="213">
        <v>2008</v>
      </c>
      <c r="G549" s="215">
        <v>1414</v>
      </c>
      <c r="H549" s="215">
        <v>23779.9</v>
      </c>
      <c r="I549" s="215">
        <v>4621.4799999999996</v>
      </c>
      <c r="J549" s="216">
        <v>19158.419999999998</v>
      </c>
      <c r="K549" s="219"/>
      <c r="L549" s="206"/>
      <c r="R549" s="110">
        <f t="shared" si="57"/>
        <v>2008</v>
      </c>
      <c r="S549" s="122">
        <f t="shared" si="63"/>
        <v>23779.9</v>
      </c>
      <c r="T549" s="111">
        <f>VLOOKUP(R549,'B4_VINTAGE-TAX'!$A$2:$C$100,3,FALSE)</f>
        <v>0.5</v>
      </c>
      <c r="U549" s="76">
        <v>1</v>
      </c>
      <c r="V549" s="126">
        <f t="shared" si="59"/>
        <v>11889.95</v>
      </c>
      <c r="W549" s="118">
        <f t="shared" si="58"/>
        <v>11</v>
      </c>
      <c r="X549" s="76">
        <v>1</v>
      </c>
      <c r="Y549" s="111">
        <f ca="1">IF(W549&gt;15,100%,OFFSET('B5_FED-CA Tax Depr Rates'!$D$23,0,'B1-NBV NTV Detail'!W549-1))</f>
        <v>0.73430000000000006</v>
      </c>
      <c r="Z549" s="126">
        <f t="shared" ca="1" si="60"/>
        <v>8730.7902850000009</v>
      </c>
      <c r="AA549" s="126">
        <f t="shared" ca="1" si="61"/>
        <v>20620.740285</v>
      </c>
      <c r="AB549" s="111">
        <f ca="1">IF($W549&gt;22,100%,OFFSET('B5_FED-CA Tax Depr Rates'!$D$30,0,'B1-NBV NTV Detail'!$W549-1))</f>
        <v>0.71667614798826351</v>
      </c>
      <c r="AC549" s="126">
        <f t="shared" ca="1" si="62"/>
        <v>17042.48713154611</v>
      </c>
    </row>
    <row r="550" spans="1:29">
      <c r="A550" s="20" t="s">
        <v>93</v>
      </c>
      <c r="B550" s="24" t="s">
        <v>94</v>
      </c>
      <c r="C550" s="24" t="s">
        <v>104</v>
      </c>
      <c r="D550" s="24" t="s">
        <v>89</v>
      </c>
      <c r="E550" s="24" t="s">
        <v>96</v>
      </c>
      <c r="F550" s="213">
        <v>2009</v>
      </c>
      <c r="G550" s="215">
        <v>2686</v>
      </c>
      <c r="H550" s="215">
        <v>44932.82</v>
      </c>
      <c r="I550" s="215">
        <v>7946.17</v>
      </c>
      <c r="J550" s="216">
        <v>36986.65</v>
      </c>
      <c r="K550" s="219"/>
      <c r="L550" s="206"/>
      <c r="R550" s="110">
        <f t="shared" si="57"/>
        <v>2009</v>
      </c>
      <c r="S550" s="122">
        <f t="shared" si="63"/>
        <v>44932.82</v>
      </c>
      <c r="T550" s="111">
        <f>VLOOKUP(R550,'B4_VINTAGE-TAX'!$A$2:$C$100,3,FALSE)</f>
        <v>0.5</v>
      </c>
      <c r="U550" s="76">
        <v>1</v>
      </c>
      <c r="V550" s="126">
        <f t="shared" si="59"/>
        <v>22466.41</v>
      </c>
      <c r="W550" s="118">
        <f t="shared" si="58"/>
        <v>10</v>
      </c>
      <c r="X550" s="76">
        <v>1</v>
      </c>
      <c r="Y550" s="111">
        <f ca="1">IF(W550&gt;15,100%,OFFSET('B5_FED-CA Tax Depr Rates'!$D$23,0,'B1-NBV NTV Detail'!W550-1))</f>
        <v>0.67520000000000002</v>
      </c>
      <c r="Z550" s="126">
        <f t="shared" ca="1" si="60"/>
        <v>15169.320032</v>
      </c>
      <c r="AA550" s="126">
        <f t="shared" ca="1" si="61"/>
        <v>37635.730031999999</v>
      </c>
      <c r="AB550" s="111">
        <f ca="1">IF($W550&gt;22,100%,OFFSET('B5_FED-CA Tax Depr Rates'!$D$30,0,'B1-NBV NTV Detail'!$W550-1))</f>
        <v>0.66749929349637782</v>
      </c>
      <c r="AC550" s="126">
        <f t="shared" ca="1" si="62"/>
        <v>29992.625604799916</v>
      </c>
    </row>
    <row r="551" spans="1:29">
      <c r="A551" s="20" t="s">
        <v>93</v>
      </c>
      <c r="B551" s="24" t="s">
        <v>94</v>
      </c>
      <c r="C551" s="24" t="s">
        <v>104</v>
      </c>
      <c r="D551" s="24" t="s">
        <v>89</v>
      </c>
      <c r="E551" s="24" t="s">
        <v>96</v>
      </c>
      <c r="F551" s="213">
        <v>2010</v>
      </c>
      <c r="G551" s="215" t="s">
        <v>322</v>
      </c>
      <c r="H551" s="215">
        <v>0</v>
      </c>
      <c r="I551" s="215" t="s">
        <v>322</v>
      </c>
      <c r="J551" s="216" t="s">
        <v>322</v>
      </c>
      <c r="K551" s="219"/>
      <c r="L551" s="206"/>
      <c r="R551" s="110">
        <f t="shared" si="57"/>
        <v>2010</v>
      </c>
      <c r="S551" s="122">
        <f t="shared" si="63"/>
        <v>0</v>
      </c>
      <c r="T551" s="111">
        <f>VLOOKUP(R551,'B4_VINTAGE-TAX'!$A$2:$C$100,3,FALSE)</f>
        <v>0.5</v>
      </c>
      <c r="U551" s="76">
        <v>1</v>
      </c>
      <c r="V551" s="126">
        <f t="shared" si="59"/>
        <v>0</v>
      </c>
      <c r="W551" s="118">
        <f t="shared" si="58"/>
        <v>9</v>
      </c>
      <c r="X551" s="76">
        <v>1</v>
      </c>
      <c r="Y551" s="111">
        <f ca="1">IF(W551&gt;15,100%,OFFSET('B5_FED-CA Tax Depr Rates'!$D$23,0,'B1-NBV NTV Detail'!W551-1))</f>
        <v>0.61620000000000008</v>
      </c>
      <c r="Z551" s="126">
        <f t="shared" ca="1" si="60"/>
        <v>0</v>
      </c>
      <c r="AA551" s="126">
        <f t="shared" ca="1" si="61"/>
        <v>0</v>
      </c>
      <c r="AB551" s="111">
        <f ca="1">IF($W551&gt;22,100%,OFFSET('B5_FED-CA Tax Depr Rates'!$D$30,0,'B1-NBV NTV Detail'!$W551-1))</f>
        <v>0.61435779807049151</v>
      </c>
      <c r="AC551" s="126">
        <f t="shared" ca="1" si="62"/>
        <v>0</v>
      </c>
    </row>
    <row r="552" spans="1:29">
      <c r="A552" s="20" t="s">
        <v>93</v>
      </c>
      <c r="B552" s="24" t="s">
        <v>94</v>
      </c>
      <c r="C552" s="24" t="s">
        <v>104</v>
      </c>
      <c r="D552" s="24" t="s">
        <v>99</v>
      </c>
      <c r="E552" s="24" t="s">
        <v>96</v>
      </c>
      <c r="F552" s="213">
        <v>1949</v>
      </c>
      <c r="G552" s="215">
        <v>2876</v>
      </c>
      <c r="H552" s="215">
        <v>56138.78</v>
      </c>
      <c r="I552" s="215">
        <v>55738.05</v>
      </c>
      <c r="J552" s="216">
        <v>400.73</v>
      </c>
      <c r="K552" s="219"/>
      <c r="L552" s="206"/>
      <c r="R552" s="110">
        <f t="shared" si="57"/>
        <v>1949</v>
      </c>
      <c r="S552" s="122">
        <f t="shared" si="63"/>
        <v>56138.78</v>
      </c>
      <c r="T552" s="111">
        <f>VLOOKUP(R552,'B4_VINTAGE-TAX'!$A$2:$C$100,3,FALSE)</f>
        <v>0</v>
      </c>
      <c r="U552" s="76">
        <v>1</v>
      </c>
      <c r="V552" s="126">
        <f t="shared" si="59"/>
        <v>0</v>
      </c>
      <c r="W552" s="118">
        <f t="shared" si="58"/>
        <v>70</v>
      </c>
      <c r="X552" s="76">
        <v>1</v>
      </c>
      <c r="Y552" s="111">
        <f ca="1">IF(W552&gt;15,100%,OFFSET('B5_FED-CA Tax Depr Rates'!$D$23,0,'B1-NBV NTV Detail'!W552-1))</f>
        <v>1</v>
      </c>
      <c r="Z552" s="126">
        <f t="shared" ca="1" si="60"/>
        <v>56138.78</v>
      </c>
      <c r="AA552" s="126">
        <f t="shared" ca="1" si="61"/>
        <v>56138.78</v>
      </c>
      <c r="AB552" s="111">
        <f ca="1">IF($W552&gt;22,100%,OFFSET('B5_FED-CA Tax Depr Rates'!$D$30,0,'B1-NBV NTV Detail'!$W552-1))</f>
        <v>1</v>
      </c>
      <c r="AC552" s="126">
        <f t="shared" ca="1" si="62"/>
        <v>56138.78</v>
      </c>
    </row>
    <row r="553" spans="1:29">
      <c r="A553" s="20" t="s">
        <v>93</v>
      </c>
      <c r="B553" s="24" t="s">
        <v>94</v>
      </c>
      <c r="C553" s="24" t="s">
        <v>104</v>
      </c>
      <c r="D553" s="24" t="s">
        <v>99</v>
      </c>
      <c r="E553" s="24" t="s">
        <v>96</v>
      </c>
      <c r="F553" s="213">
        <v>1950</v>
      </c>
      <c r="G553" s="215">
        <v>18147</v>
      </c>
      <c r="H553" s="215">
        <v>354154.92</v>
      </c>
      <c r="I553" s="215">
        <v>348223.55</v>
      </c>
      <c r="J553" s="216">
        <v>5931.37</v>
      </c>
      <c r="K553" s="219"/>
      <c r="L553" s="206"/>
      <c r="R553" s="110">
        <f t="shared" si="57"/>
        <v>1950</v>
      </c>
      <c r="S553" s="122">
        <f t="shared" si="63"/>
        <v>354154.92</v>
      </c>
      <c r="T553" s="111">
        <f>VLOOKUP(R553,'B4_VINTAGE-TAX'!$A$2:$C$100,3,FALSE)</f>
        <v>0</v>
      </c>
      <c r="U553" s="76">
        <v>1</v>
      </c>
      <c r="V553" s="126">
        <f t="shared" si="59"/>
        <v>0</v>
      </c>
      <c r="W553" s="118">
        <f t="shared" si="58"/>
        <v>69</v>
      </c>
      <c r="X553" s="76">
        <v>1</v>
      </c>
      <c r="Y553" s="111">
        <f ca="1">IF(W553&gt;15,100%,OFFSET('B5_FED-CA Tax Depr Rates'!$D$23,0,'B1-NBV NTV Detail'!W553-1))</f>
        <v>1</v>
      </c>
      <c r="Z553" s="126">
        <f t="shared" ca="1" si="60"/>
        <v>354154.92</v>
      </c>
      <c r="AA553" s="126">
        <f t="shared" ca="1" si="61"/>
        <v>354154.92</v>
      </c>
      <c r="AB553" s="111">
        <f ca="1">IF($W553&gt;22,100%,OFFSET('B5_FED-CA Tax Depr Rates'!$D$30,0,'B1-NBV NTV Detail'!$W553-1))</f>
        <v>1</v>
      </c>
      <c r="AC553" s="126">
        <f t="shared" ca="1" si="62"/>
        <v>354154.92</v>
      </c>
    </row>
    <row r="554" spans="1:29">
      <c r="A554" s="20" t="s">
        <v>93</v>
      </c>
      <c r="B554" s="24" t="s">
        <v>94</v>
      </c>
      <c r="C554" s="24" t="s">
        <v>104</v>
      </c>
      <c r="D554" s="24" t="s">
        <v>99</v>
      </c>
      <c r="E554" s="24" t="s">
        <v>96</v>
      </c>
      <c r="F554" s="213">
        <v>1951</v>
      </c>
      <c r="G554" s="215">
        <v>211</v>
      </c>
      <c r="H554" s="215">
        <v>4123.49</v>
      </c>
      <c r="I554" s="215">
        <v>4014.2</v>
      </c>
      <c r="J554" s="216">
        <v>109.29</v>
      </c>
      <c r="K554" s="219"/>
      <c r="L554" s="206"/>
      <c r="R554" s="110">
        <f t="shared" si="57"/>
        <v>1951</v>
      </c>
      <c r="S554" s="122">
        <f t="shared" si="63"/>
        <v>4123.49</v>
      </c>
      <c r="T554" s="111">
        <f>VLOOKUP(R554,'B4_VINTAGE-TAX'!$A$2:$C$100,3,FALSE)</f>
        <v>0</v>
      </c>
      <c r="U554" s="76">
        <v>1</v>
      </c>
      <c r="V554" s="126">
        <f t="shared" si="59"/>
        <v>0</v>
      </c>
      <c r="W554" s="118">
        <f t="shared" si="58"/>
        <v>68</v>
      </c>
      <c r="X554" s="76">
        <v>1</v>
      </c>
      <c r="Y554" s="111">
        <f ca="1">IF(W554&gt;15,100%,OFFSET('B5_FED-CA Tax Depr Rates'!$D$23,0,'B1-NBV NTV Detail'!W554-1))</f>
        <v>1</v>
      </c>
      <c r="Z554" s="126">
        <f t="shared" ca="1" si="60"/>
        <v>4123.49</v>
      </c>
      <c r="AA554" s="126">
        <f t="shared" ca="1" si="61"/>
        <v>4123.49</v>
      </c>
      <c r="AB554" s="111">
        <f ca="1">IF($W554&gt;22,100%,OFFSET('B5_FED-CA Tax Depr Rates'!$D$30,0,'B1-NBV NTV Detail'!$W554-1))</f>
        <v>1</v>
      </c>
      <c r="AC554" s="126">
        <f t="shared" ca="1" si="62"/>
        <v>4123.49</v>
      </c>
    </row>
    <row r="555" spans="1:29">
      <c r="A555" s="20" t="s">
        <v>93</v>
      </c>
      <c r="B555" s="24" t="s">
        <v>94</v>
      </c>
      <c r="C555" s="24" t="s">
        <v>104</v>
      </c>
      <c r="D555" s="24" t="s">
        <v>99</v>
      </c>
      <c r="E555" s="24" t="s">
        <v>96</v>
      </c>
      <c r="F555" s="213">
        <v>1952</v>
      </c>
      <c r="G555" s="215">
        <v>72</v>
      </c>
      <c r="H555" s="215">
        <v>1409.14</v>
      </c>
      <c r="I555" s="215">
        <v>1357.79</v>
      </c>
      <c r="J555" s="216">
        <v>51.35</v>
      </c>
      <c r="K555" s="219"/>
      <c r="L555" s="206"/>
      <c r="R555" s="110">
        <f t="shared" si="57"/>
        <v>1952</v>
      </c>
      <c r="S555" s="122">
        <f t="shared" si="63"/>
        <v>1409.14</v>
      </c>
      <c r="T555" s="111">
        <f>VLOOKUP(R555,'B4_VINTAGE-TAX'!$A$2:$C$100,3,FALSE)</f>
        <v>0</v>
      </c>
      <c r="U555" s="76">
        <v>1</v>
      </c>
      <c r="V555" s="126">
        <f t="shared" si="59"/>
        <v>0</v>
      </c>
      <c r="W555" s="118">
        <f t="shared" si="58"/>
        <v>67</v>
      </c>
      <c r="X555" s="76">
        <v>1</v>
      </c>
      <c r="Y555" s="111">
        <f ca="1">IF(W555&gt;15,100%,OFFSET('B5_FED-CA Tax Depr Rates'!$D$23,0,'B1-NBV NTV Detail'!W555-1))</f>
        <v>1</v>
      </c>
      <c r="Z555" s="126">
        <f t="shared" ca="1" si="60"/>
        <v>1409.14</v>
      </c>
      <c r="AA555" s="126">
        <f t="shared" ca="1" si="61"/>
        <v>1409.14</v>
      </c>
      <c r="AB555" s="111">
        <f ca="1">IF($W555&gt;22,100%,OFFSET('B5_FED-CA Tax Depr Rates'!$D$30,0,'B1-NBV NTV Detail'!$W555-1))</f>
        <v>1</v>
      </c>
      <c r="AC555" s="126">
        <f t="shared" ca="1" si="62"/>
        <v>1409.14</v>
      </c>
    </row>
    <row r="556" spans="1:29">
      <c r="A556" s="20" t="s">
        <v>93</v>
      </c>
      <c r="B556" s="24" t="s">
        <v>94</v>
      </c>
      <c r="C556" s="24" t="s">
        <v>104</v>
      </c>
      <c r="D556" s="24" t="s">
        <v>99</v>
      </c>
      <c r="E556" s="24" t="s">
        <v>96</v>
      </c>
      <c r="F556" s="213">
        <v>1953</v>
      </c>
      <c r="G556" s="215">
        <v>6454</v>
      </c>
      <c r="H556" s="215">
        <v>125967.69</v>
      </c>
      <c r="I556" s="215">
        <v>120106.13</v>
      </c>
      <c r="J556" s="216">
        <v>5861.56</v>
      </c>
      <c r="K556" s="219"/>
      <c r="L556" s="206"/>
      <c r="R556" s="110">
        <f t="shared" si="57"/>
        <v>1953</v>
      </c>
      <c r="S556" s="122">
        <f t="shared" si="63"/>
        <v>125967.69</v>
      </c>
      <c r="T556" s="111">
        <f>VLOOKUP(R556,'B4_VINTAGE-TAX'!$A$2:$C$100,3,FALSE)</f>
        <v>0</v>
      </c>
      <c r="U556" s="76">
        <v>1</v>
      </c>
      <c r="V556" s="126">
        <f t="shared" si="59"/>
        <v>0</v>
      </c>
      <c r="W556" s="118">
        <f t="shared" si="58"/>
        <v>66</v>
      </c>
      <c r="X556" s="76">
        <v>1</v>
      </c>
      <c r="Y556" s="111">
        <f ca="1">IF(W556&gt;15,100%,OFFSET('B5_FED-CA Tax Depr Rates'!$D$23,0,'B1-NBV NTV Detail'!W556-1))</f>
        <v>1</v>
      </c>
      <c r="Z556" s="126">
        <f t="shared" ca="1" si="60"/>
        <v>125967.69</v>
      </c>
      <c r="AA556" s="126">
        <f t="shared" ca="1" si="61"/>
        <v>125967.69</v>
      </c>
      <c r="AB556" s="111">
        <f ca="1">IF($W556&gt;22,100%,OFFSET('B5_FED-CA Tax Depr Rates'!$D$30,0,'B1-NBV NTV Detail'!$W556-1))</f>
        <v>1</v>
      </c>
      <c r="AC556" s="126">
        <f t="shared" ca="1" si="62"/>
        <v>125967.69</v>
      </c>
    </row>
    <row r="557" spans="1:29">
      <c r="A557" s="20" t="s">
        <v>93</v>
      </c>
      <c r="B557" s="24" t="s">
        <v>94</v>
      </c>
      <c r="C557" s="24" t="s">
        <v>104</v>
      </c>
      <c r="D557" s="24" t="s">
        <v>99</v>
      </c>
      <c r="E557" s="24" t="s">
        <v>96</v>
      </c>
      <c r="F557" s="213">
        <v>1954</v>
      </c>
      <c r="G557" s="215">
        <v>6317</v>
      </c>
      <c r="H557" s="215">
        <v>123280.23</v>
      </c>
      <c r="I557" s="215">
        <v>116279.84</v>
      </c>
      <c r="J557" s="216">
        <v>7000.39</v>
      </c>
      <c r="K557" s="219"/>
      <c r="L557" s="206"/>
      <c r="R557" s="110">
        <f t="shared" si="57"/>
        <v>1954</v>
      </c>
      <c r="S557" s="122">
        <f t="shared" si="63"/>
        <v>123280.23</v>
      </c>
      <c r="T557" s="111">
        <f>VLOOKUP(R557,'B4_VINTAGE-TAX'!$A$2:$C$100,3,FALSE)</f>
        <v>0</v>
      </c>
      <c r="U557" s="76">
        <v>1</v>
      </c>
      <c r="V557" s="126">
        <f t="shared" si="59"/>
        <v>0</v>
      </c>
      <c r="W557" s="118">
        <f t="shared" si="58"/>
        <v>65</v>
      </c>
      <c r="X557" s="76">
        <v>1</v>
      </c>
      <c r="Y557" s="111">
        <f ca="1">IF(W557&gt;15,100%,OFFSET('B5_FED-CA Tax Depr Rates'!$D$23,0,'B1-NBV NTV Detail'!W557-1))</f>
        <v>1</v>
      </c>
      <c r="Z557" s="126">
        <f t="shared" ca="1" si="60"/>
        <v>123280.23</v>
      </c>
      <c r="AA557" s="126">
        <f t="shared" ca="1" si="61"/>
        <v>123280.23</v>
      </c>
      <c r="AB557" s="111">
        <f ca="1">IF($W557&gt;22,100%,OFFSET('B5_FED-CA Tax Depr Rates'!$D$30,0,'B1-NBV NTV Detail'!$W557-1))</f>
        <v>1</v>
      </c>
      <c r="AC557" s="126">
        <f t="shared" ca="1" si="62"/>
        <v>123280.23</v>
      </c>
    </row>
    <row r="558" spans="1:29">
      <c r="A558" s="20" t="s">
        <v>93</v>
      </c>
      <c r="B558" s="24" t="s">
        <v>94</v>
      </c>
      <c r="C558" s="24" t="s">
        <v>104</v>
      </c>
      <c r="D558" s="24" t="s">
        <v>99</v>
      </c>
      <c r="E558" s="24" t="s">
        <v>96</v>
      </c>
      <c r="F558" s="213">
        <v>1956</v>
      </c>
      <c r="G558" s="215">
        <v>2208</v>
      </c>
      <c r="H558" s="215">
        <v>43089.78</v>
      </c>
      <c r="I558" s="215">
        <v>39737.68</v>
      </c>
      <c r="J558" s="216">
        <v>3352.1</v>
      </c>
      <c r="K558" s="219"/>
      <c r="L558" s="206"/>
      <c r="R558" s="110">
        <f t="shared" si="57"/>
        <v>1956</v>
      </c>
      <c r="S558" s="122">
        <f t="shared" si="63"/>
        <v>43089.78</v>
      </c>
      <c r="T558" s="111">
        <f>VLOOKUP(R558,'B4_VINTAGE-TAX'!$A$2:$C$100,3,FALSE)</f>
        <v>0</v>
      </c>
      <c r="U558" s="76">
        <v>1</v>
      </c>
      <c r="V558" s="126">
        <f t="shared" si="59"/>
        <v>0</v>
      </c>
      <c r="W558" s="118">
        <f t="shared" si="58"/>
        <v>63</v>
      </c>
      <c r="X558" s="76">
        <v>1</v>
      </c>
      <c r="Y558" s="111">
        <f ca="1">IF(W558&gt;15,100%,OFFSET('B5_FED-CA Tax Depr Rates'!$D$23,0,'B1-NBV NTV Detail'!W558-1))</f>
        <v>1</v>
      </c>
      <c r="Z558" s="126">
        <f t="shared" ca="1" si="60"/>
        <v>43089.78</v>
      </c>
      <c r="AA558" s="126">
        <f t="shared" ca="1" si="61"/>
        <v>43089.78</v>
      </c>
      <c r="AB558" s="111">
        <f ca="1">IF($W558&gt;22,100%,OFFSET('B5_FED-CA Tax Depr Rates'!$D$30,0,'B1-NBV NTV Detail'!$W558-1))</f>
        <v>1</v>
      </c>
      <c r="AC558" s="126">
        <f t="shared" ca="1" si="62"/>
        <v>43089.78</v>
      </c>
    </row>
    <row r="559" spans="1:29">
      <c r="A559" s="20" t="s">
        <v>93</v>
      </c>
      <c r="B559" s="24" t="s">
        <v>94</v>
      </c>
      <c r="C559" s="24" t="s">
        <v>104</v>
      </c>
      <c r="D559" s="24" t="s">
        <v>99</v>
      </c>
      <c r="E559" s="24" t="s">
        <v>96</v>
      </c>
      <c r="F559" s="213">
        <v>1957</v>
      </c>
      <c r="G559" s="215">
        <v>6344</v>
      </c>
      <c r="H559" s="215">
        <v>123809</v>
      </c>
      <c r="I559" s="215">
        <v>112847.25</v>
      </c>
      <c r="J559" s="216">
        <v>10961.75</v>
      </c>
      <c r="K559" s="219"/>
      <c r="L559" s="206"/>
      <c r="R559" s="110">
        <f t="shared" si="57"/>
        <v>1957</v>
      </c>
      <c r="S559" s="122">
        <f t="shared" si="63"/>
        <v>123809</v>
      </c>
      <c r="T559" s="111">
        <f>VLOOKUP(R559,'B4_VINTAGE-TAX'!$A$2:$C$100,3,FALSE)</f>
        <v>0</v>
      </c>
      <c r="U559" s="76">
        <v>1</v>
      </c>
      <c r="V559" s="126">
        <f t="shared" si="59"/>
        <v>0</v>
      </c>
      <c r="W559" s="118">
        <f t="shared" si="58"/>
        <v>62</v>
      </c>
      <c r="X559" s="76">
        <v>1</v>
      </c>
      <c r="Y559" s="111">
        <f ca="1">IF(W559&gt;15,100%,OFFSET('B5_FED-CA Tax Depr Rates'!$D$23,0,'B1-NBV NTV Detail'!W559-1))</f>
        <v>1</v>
      </c>
      <c r="Z559" s="126">
        <f t="shared" ca="1" si="60"/>
        <v>123809</v>
      </c>
      <c r="AA559" s="126">
        <f t="shared" ca="1" si="61"/>
        <v>123809</v>
      </c>
      <c r="AB559" s="111">
        <f ca="1">IF($W559&gt;22,100%,OFFSET('B5_FED-CA Tax Depr Rates'!$D$30,0,'B1-NBV NTV Detail'!$W559-1))</f>
        <v>1</v>
      </c>
      <c r="AC559" s="126">
        <f t="shared" ca="1" si="62"/>
        <v>123809</v>
      </c>
    </row>
    <row r="560" spans="1:29">
      <c r="A560" s="20" t="s">
        <v>93</v>
      </c>
      <c r="B560" s="24" t="s">
        <v>94</v>
      </c>
      <c r="C560" s="24" t="s">
        <v>104</v>
      </c>
      <c r="D560" s="24" t="s">
        <v>99</v>
      </c>
      <c r="E560" s="24" t="s">
        <v>96</v>
      </c>
      <c r="F560" s="213">
        <v>1958</v>
      </c>
      <c r="G560" s="215">
        <v>3596</v>
      </c>
      <c r="H560" s="215">
        <v>70176.639999999999</v>
      </c>
      <c r="I560" s="215">
        <v>63198.06</v>
      </c>
      <c r="J560" s="216">
        <v>6978.58</v>
      </c>
      <c r="K560" s="219"/>
      <c r="L560" s="206"/>
      <c r="R560" s="110">
        <f t="shared" si="57"/>
        <v>1958</v>
      </c>
      <c r="S560" s="122">
        <f t="shared" si="63"/>
        <v>70176.639999999999</v>
      </c>
      <c r="T560" s="111">
        <f>VLOOKUP(R560,'B4_VINTAGE-TAX'!$A$2:$C$100,3,FALSE)</f>
        <v>0</v>
      </c>
      <c r="U560" s="76">
        <v>1</v>
      </c>
      <c r="V560" s="126">
        <f t="shared" si="59"/>
        <v>0</v>
      </c>
      <c r="W560" s="118">
        <f t="shared" si="58"/>
        <v>61</v>
      </c>
      <c r="X560" s="76">
        <v>1</v>
      </c>
      <c r="Y560" s="111">
        <f ca="1">IF(W560&gt;15,100%,OFFSET('B5_FED-CA Tax Depr Rates'!$D$23,0,'B1-NBV NTV Detail'!W560-1))</f>
        <v>1</v>
      </c>
      <c r="Z560" s="126">
        <f t="shared" ca="1" si="60"/>
        <v>70176.639999999999</v>
      </c>
      <c r="AA560" s="126">
        <f t="shared" ca="1" si="61"/>
        <v>70176.639999999999</v>
      </c>
      <c r="AB560" s="111">
        <f ca="1">IF($W560&gt;22,100%,OFFSET('B5_FED-CA Tax Depr Rates'!$D$30,0,'B1-NBV NTV Detail'!$W560-1))</f>
        <v>1</v>
      </c>
      <c r="AC560" s="126">
        <f t="shared" ca="1" si="62"/>
        <v>70176.639999999999</v>
      </c>
    </row>
    <row r="561" spans="1:29">
      <c r="A561" s="20" t="s">
        <v>93</v>
      </c>
      <c r="B561" s="24" t="s">
        <v>94</v>
      </c>
      <c r="C561" s="24" t="s">
        <v>104</v>
      </c>
      <c r="D561" s="24" t="s">
        <v>99</v>
      </c>
      <c r="E561" s="24" t="s">
        <v>96</v>
      </c>
      <c r="F561" s="213">
        <v>1959</v>
      </c>
      <c r="G561" s="215">
        <v>70</v>
      </c>
      <c r="H561" s="215">
        <v>1377.37</v>
      </c>
      <c r="I561" s="215">
        <v>1225.17</v>
      </c>
      <c r="J561" s="216">
        <v>152.19999999999999</v>
      </c>
      <c r="K561" s="219"/>
      <c r="L561" s="206"/>
      <c r="R561" s="110">
        <f t="shared" si="57"/>
        <v>1959</v>
      </c>
      <c r="S561" s="122">
        <f t="shared" si="63"/>
        <v>1377.37</v>
      </c>
      <c r="T561" s="111">
        <f>VLOOKUP(R561,'B4_VINTAGE-TAX'!$A$2:$C$100,3,FALSE)</f>
        <v>0</v>
      </c>
      <c r="U561" s="76">
        <v>1</v>
      </c>
      <c r="V561" s="126">
        <f t="shared" si="59"/>
        <v>0</v>
      </c>
      <c r="W561" s="118">
        <f t="shared" si="58"/>
        <v>60</v>
      </c>
      <c r="X561" s="76">
        <v>1</v>
      </c>
      <c r="Y561" s="111">
        <f ca="1">IF(W561&gt;15,100%,OFFSET('B5_FED-CA Tax Depr Rates'!$D$23,0,'B1-NBV NTV Detail'!W561-1))</f>
        <v>1</v>
      </c>
      <c r="Z561" s="126">
        <f t="shared" ca="1" si="60"/>
        <v>1377.37</v>
      </c>
      <c r="AA561" s="126">
        <f t="shared" ca="1" si="61"/>
        <v>1377.37</v>
      </c>
      <c r="AB561" s="111">
        <f ca="1">IF($W561&gt;22,100%,OFFSET('B5_FED-CA Tax Depr Rates'!$D$30,0,'B1-NBV NTV Detail'!$W561-1))</f>
        <v>1</v>
      </c>
      <c r="AC561" s="126">
        <f t="shared" ca="1" si="62"/>
        <v>1377.37</v>
      </c>
    </row>
    <row r="562" spans="1:29">
      <c r="A562" s="20" t="s">
        <v>93</v>
      </c>
      <c r="B562" s="24" t="s">
        <v>94</v>
      </c>
      <c r="C562" s="24" t="s">
        <v>104</v>
      </c>
      <c r="D562" s="24" t="s">
        <v>99</v>
      </c>
      <c r="E562" s="24" t="s">
        <v>96</v>
      </c>
      <c r="F562" s="213">
        <v>1960</v>
      </c>
      <c r="G562" s="215">
        <v>208</v>
      </c>
      <c r="H562" s="215">
        <v>4060.25</v>
      </c>
      <c r="I562" s="215">
        <v>3566.02</v>
      </c>
      <c r="J562" s="216">
        <v>494.23</v>
      </c>
      <c r="K562" s="219"/>
      <c r="L562" s="206"/>
      <c r="R562" s="110">
        <f t="shared" si="57"/>
        <v>1960</v>
      </c>
      <c r="S562" s="122">
        <f t="shared" si="63"/>
        <v>4060.25</v>
      </c>
      <c r="T562" s="111">
        <f>VLOOKUP(R562,'B4_VINTAGE-TAX'!$A$2:$C$100,3,FALSE)</f>
        <v>0</v>
      </c>
      <c r="U562" s="76">
        <v>1</v>
      </c>
      <c r="V562" s="126">
        <f t="shared" si="59"/>
        <v>0</v>
      </c>
      <c r="W562" s="118">
        <f t="shared" si="58"/>
        <v>59</v>
      </c>
      <c r="X562" s="76">
        <v>1</v>
      </c>
      <c r="Y562" s="111">
        <f ca="1">IF(W562&gt;15,100%,OFFSET('B5_FED-CA Tax Depr Rates'!$D$23,0,'B1-NBV NTV Detail'!W562-1))</f>
        <v>1</v>
      </c>
      <c r="Z562" s="126">
        <f t="shared" ca="1" si="60"/>
        <v>4060.25</v>
      </c>
      <c r="AA562" s="126">
        <f t="shared" ca="1" si="61"/>
        <v>4060.25</v>
      </c>
      <c r="AB562" s="111">
        <f ca="1">IF($W562&gt;22,100%,OFFSET('B5_FED-CA Tax Depr Rates'!$D$30,0,'B1-NBV NTV Detail'!$W562-1))</f>
        <v>1</v>
      </c>
      <c r="AC562" s="126">
        <f t="shared" ca="1" si="62"/>
        <v>4060.25</v>
      </c>
    </row>
    <row r="563" spans="1:29">
      <c r="A563" s="20" t="s">
        <v>93</v>
      </c>
      <c r="B563" s="24" t="s">
        <v>94</v>
      </c>
      <c r="C563" s="24" t="s">
        <v>104</v>
      </c>
      <c r="D563" s="24" t="s">
        <v>99</v>
      </c>
      <c r="E563" s="24" t="s">
        <v>96</v>
      </c>
      <c r="F563" s="213">
        <v>1961</v>
      </c>
      <c r="G563" s="215">
        <v>17</v>
      </c>
      <c r="H563" s="215">
        <v>343.2</v>
      </c>
      <c r="I563" s="215">
        <v>297.52</v>
      </c>
      <c r="J563" s="216">
        <v>45.68</v>
      </c>
      <c r="K563" s="219"/>
      <c r="L563" s="206"/>
      <c r="R563" s="110">
        <f t="shared" si="57"/>
        <v>1961</v>
      </c>
      <c r="S563" s="122">
        <f t="shared" si="63"/>
        <v>343.2</v>
      </c>
      <c r="T563" s="111">
        <f>VLOOKUP(R563,'B4_VINTAGE-TAX'!$A$2:$C$100,3,FALSE)</f>
        <v>0</v>
      </c>
      <c r="U563" s="76">
        <v>1</v>
      </c>
      <c r="V563" s="126">
        <f t="shared" si="59"/>
        <v>0</v>
      </c>
      <c r="W563" s="118">
        <f t="shared" si="58"/>
        <v>58</v>
      </c>
      <c r="X563" s="76">
        <v>1</v>
      </c>
      <c r="Y563" s="111">
        <f ca="1">IF(W563&gt;15,100%,OFFSET('B5_FED-CA Tax Depr Rates'!$D$23,0,'B1-NBV NTV Detail'!W563-1))</f>
        <v>1</v>
      </c>
      <c r="Z563" s="126">
        <f t="shared" ca="1" si="60"/>
        <v>343.2</v>
      </c>
      <c r="AA563" s="126">
        <f t="shared" ca="1" si="61"/>
        <v>343.2</v>
      </c>
      <c r="AB563" s="111">
        <f ca="1">IF($W563&gt;22,100%,OFFSET('B5_FED-CA Tax Depr Rates'!$D$30,0,'B1-NBV NTV Detail'!$W563-1))</f>
        <v>1</v>
      </c>
      <c r="AC563" s="126">
        <f t="shared" ca="1" si="62"/>
        <v>343.2</v>
      </c>
    </row>
    <row r="564" spans="1:29">
      <c r="A564" s="20" t="s">
        <v>93</v>
      </c>
      <c r="B564" s="24" t="s">
        <v>94</v>
      </c>
      <c r="C564" s="24" t="s">
        <v>104</v>
      </c>
      <c r="D564" s="24" t="s">
        <v>99</v>
      </c>
      <c r="E564" s="24" t="s">
        <v>96</v>
      </c>
      <c r="F564" s="213">
        <v>1962</v>
      </c>
      <c r="G564" s="215">
        <v>8</v>
      </c>
      <c r="H564" s="215">
        <v>163.02000000000001</v>
      </c>
      <c r="I564" s="215">
        <v>139.44999999999999</v>
      </c>
      <c r="J564" s="216">
        <v>23.57</v>
      </c>
      <c r="K564" s="219"/>
      <c r="L564" s="206"/>
      <c r="R564" s="110">
        <f t="shared" si="57"/>
        <v>1962</v>
      </c>
      <c r="S564" s="122">
        <f t="shared" si="63"/>
        <v>163.02000000000001</v>
      </c>
      <c r="T564" s="111">
        <f>VLOOKUP(R564,'B4_VINTAGE-TAX'!$A$2:$C$100,3,FALSE)</f>
        <v>0</v>
      </c>
      <c r="U564" s="76">
        <v>1</v>
      </c>
      <c r="V564" s="126">
        <f t="shared" si="59"/>
        <v>0</v>
      </c>
      <c r="W564" s="118">
        <f t="shared" si="58"/>
        <v>57</v>
      </c>
      <c r="X564" s="76">
        <v>1</v>
      </c>
      <c r="Y564" s="111">
        <f ca="1">IF(W564&gt;15,100%,OFFSET('B5_FED-CA Tax Depr Rates'!$D$23,0,'B1-NBV NTV Detail'!W564-1))</f>
        <v>1</v>
      </c>
      <c r="Z564" s="126">
        <f t="shared" ca="1" si="60"/>
        <v>163.02000000000001</v>
      </c>
      <c r="AA564" s="126">
        <f t="shared" ca="1" si="61"/>
        <v>163.02000000000001</v>
      </c>
      <c r="AB564" s="111">
        <f ca="1">IF($W564&gt;22,100%,OFFSET('B5_FED-CA Tax Depr Rates'!$D$30,0,'B1-NBV NTV Detail'!$W564-1))</f>
        <v>1</v>
      </c>
      <c r="AC564" s="126">
        <f t="shared" ca="1" si="62"/>
        <v>163.02000000000001</v>
      </c>
    </row>
    <row r="565" spans="1:29">
      <c r="A565" s="20" t="s">
        <v>93</v>
      </c>
      <c r="B565" s="24" t="s">
        <v>94</v>
      </c>
      <c r="C565" s="24" t="s">
        <v>104</v>
      </c>
      <c r="D565" s="24" t="s">
        <v>99</v>
      </c>
      <c r="E565" s="24" t="s">
        <v>96</v>
      </c>
      <c r="F565" s="213">
        <v>1964</v>
      </c>
      <c r="G565" s="215">
        <v>25</v>
      </c>
      <c r="H565" s="215">
        <v>491.71</v>
      </c>
      <c r="I565" s="215">
        <v>409.06</v>
      </c>
      <c r="J565" s="216">
        <v>82.65</v>
      </c>
      <c r="K565" s="219"/>
      <c r="L565" s="206"/>
      <c r="R565" s="110">
        <f t="shared" si="57"/>
        <v>1964</v>
      </c>
      <c r="S565" s="122">
        <f t="shared" si="63"/>
        <v>491.71</v>
      </c>
      <c r="T565" s="111">
        <f>VLOOKUP(R565,'B4_VINTAGE-TAX'!$A$2:$C$100,3,FALSE)</f>
        <v>0</v>
      </c>
      <c r="U565" s="76">
        <v>1</v>
      </c>
      <c r="V565" s="126">
        <f t="shared" si="59"/>
        <v>0</v>
      </c>
      <c r="W565" s="118">
        <f t="shared" si="58"/>
        <v>55</v>
      </c>
      <c r="X565" s="76">
        <v>1</v>
      </c>
      <c r="Y565" s="111">
        <f ca="1">IF(W565&gt;15,100%,OFFSET('B5_FED-CA Tax Depr Rates'!$D$23,0,'B1-NBV NTV Detail'!W565-1))</f>
        <v>1</v>
      </c>
      <c r="Z565" s="126">
        <f t="shared" ca="1" si="60"/>
        <v>491.71</v>
      </c>
      <c r="AA565" s="126">
        <f t="shared" ca="1" si="61"/>
        <v>491.71</v>
      </c>
      <c r="AB565" s="111">
        <f ca="1">IF($W565&gt;22,100%,OFFSET('B5_FED-CA Tax Depr Rates'!$D$30,0,'B1-NBV NTV Detail'!$W565-1))</f>
        <v>1</v>
      </c>
      <c r="AC565" s="126">
        <f t="shared" ca="1" si="62"/>
        <v>491.71</v>
      </c>
    </row>
    <row r="566" spans="1:29">
      <c r="A566" s="20" t="s">
        <v>93</v>
      </c>
      <c r="B566" s="24" t="s">
        <v>94</v>
      </c>
      <c r="C566" s="24" t="s">
        <v>104</v>
      </c>
      <c r="D566" s="24" t="s">
        <v>99</v>
      </c>
      <c r="E566" s="24" t="s">
        <v>96</v>
      </c>
      <c r="F566" s="213">
        <v>1965</v>
      </c>
      <c r="G566" s="215">
        <v>405</v>
      </c>
      <c r="H566" s="215">
        <v>7912.05</v>
      </c>
      <c r="I566" s="215">
        <v>6487.55</v>
      </c>
      <c r="J566" s="216">
        <v>1424.5</v>
      </c>
      <c r="K566" s="219"/>
      <c r="L566" s="206"/>
      <c r="R566" s="110">
        <f t="shared" si="57"/>
        <v>1965</v>
      </c>
      <c r="S566" s="122">
        <f t="shared" si="63"/>
        <v>7912.05</v>
      </c>
      <c r="T566" s="111">
        <f>VLOOKUP(R566,'B4_VINTAGE-TAX'!$A$2:$C$100,3,FALSE)</f>
        <v>0</v>
      </c>
      <c r="U566" s="76">
        <v>1</v>
      </c>
      <c r="V566" s="126">
        <f t="shared" si="59"/>
        <v>0</v>
      </c>
      <c r="W566" s="118">
        <f t="shared" si="58"/>
        <v>54</v>
      </c>
      <c r="X566" s="76">
        <v>1</v>
      </c>
      <c r="Y566" s="111">
        <f ca="1">IF(W566&gt;15,100%,OFFSET('B5_FED-CA Tax Depr Rates'!$D$23,0,'B1-NBV NTV Detail'!W566-1))</f>
        <v>1</v>
      </c>
      <c r="Z566" s="126">
        <f t="shared" ca="1" si="60"/>
        <v>7912.05</v>
      </c>
      <c r="AA566" s="126">
        <f t="shared" ca="1" si="61"/>
        <v>7912.05</v>
      </c>
      <c r="AB566" s="111">
        <f ca="1">IF($W566&gt;22,100%,OFFSET('B5_FED-CA Tax Depr Rates'!$D$30,0,'B1-NBV NTV Detail'!$W566-1))</f>
        <v>1</v>
      </c>
      <c r="AC566" s="126">
        <f t="shared" ca="1" si="62"/>
        <v>7912.05</v>
      </c>
    </row>
    <row r="567" spans="1:29">
      <c r="A567" s="20" t="s">
        <v>93</v>
      </c>
      <c r="B567" s="24" t="s">
        <v>94</v>
      </c>
      <c r="C567" s="24" t="s">
        <v>104</v>
      </c>
      <c r="D567" s="24" t="s">
        <v>99</v>
      </c>
      <c r="E567" s="24" t="s">
        <v>96</v>
      </c>
      <c r="F567" s="213">
        <v>1966</v>
      </c>
      <c r="G567" s="215">
        <v>112</v>
      </c>
      <c r="H567" s="215">
        <v>2197.39</v>
      </c>
      <c r="I567" s="215">
        <v>1775.2</v>
      </c>
      <c r="J567" s="216">
        <v>422.19</v>
      </c>
      <c r="K567" s="219"/>
      <c r="L567" s="206"/>
      <c r="R567" s="110">
        <f t="shared" si="57"/>
        <v>1966</v>
      </c>
      <c r="S567" s="122">
        <f t="shared" si="63"/>
        <v>2197.39</v>
      </c>
      <c r="T567" s="111">
        <f>VLOOKUP(R567,'B4_VINTAGE-TAX'!$A$2:$C$100,3,FALSE)</f>
        <v>0</v>
      </c>
      <c r="U567" s="76">
        <v>1</v>
      </c>
      <c r="V567" s="126">
        <f t="shared" si="59"/>
        <v>0</v>
      </c>
      <c r="W567" s="118">
        <f t="shared" si="58"/>
        <v>53</v>
      </c>
      <c r="X567" s="76">
        <v>1</v>
      </c>
      <c r="Y567" s="111">
        <f ca="1">IF(W567&gt;15,100%,OFFSET('B5_FED-CA Tax Depr Rates'!$D$23,0,'B1-NBV NTV Detail'!W567-1))</f>
        <v>1</v>
      </c>
      <c r="Z567" s="126">
        <f t="shared" ca="1" si="60"/>
        <v>2197.39</v>
      </c>
      <c r="AA567" s="126">
        <f t="shared" ca="1" si="61"/>
        <v>2197.39</v>
      </c>
      <c r="AB567" s="111">
        <f ca="1">IF($W567&gt;22,100%,OFFSET('B5_FED-CA Tax Depr Rates'!$D$30,0,'B1-NBV NTV Detail'!$W567-1))</f>
        <v>1</v>
      </c>
      <c r="AC567" s="126">
        <f t="shared" ca="1" si="62"/>
        <v>2197.39</v>
      </c>
    </row>
    <row r="568" spans="1:29">
      <c r="A568" s="20" t="s">
        <v>93</v>
      </c>
      <c r="B568" s="24" t="s">
        <v>94</v>
      </c>
      <c r="C568" s="24" t="s">
        <v>104</v>
      </c>
      <c r="D568" s="24" t="s">
        <v>99</v>
      </c>
      <c r="E568" s="24" t="s">
        <v>96</v>
      </c>
      <c r="F568" s="213">
        <v>1967</v>
      </c>
      <c r="G568" s="215">
        <v>266</v>
      </c>
      <c r="H568" s="215">
        <v>5209.75</v>
      </c>
      <c r="I568" s="215">
        <v>4145.13</v>
      </c>
      <c r="J568" s="216">
        <v>1064.6199999999999</v>
      </c>
      <c r="K568" s="219"/>
      <c r="L568" s="206"/>
      <c r="R568" s="110">
        <f t="shared" si="57"/>
        <v>1967</v>
      </c>
      <c r="S568" s="122">
        <f t="shared" si="63"/>
        <v>5209.75</v>
      </c>
      <c r="T568" s="111">
        <f>VLOOKUP(R568,'B4_VINTAGE-TAX'!$A$2:$C$100,3,FALSE)</f>
        <v>0</v>
      </c>
      <c r="U568" s="76">
        <v>1</v>
      </c>
      <c r="V568" s="126">
        <f t="shared" si="59"/>
        <v>0</v>
      </c>
      <c r="W568" s="118">
        <f t="shared" si="58"/>
        <v>52</v>
      </c>
      <c r="X568" s="76">
        <v>1</v>
      </c>
      <c r="Y568" s="111">
        <f ca="1">IF(W568&gt;15,100%,OFFSET('B5_FED-CA Tax Depr Rates'!$D$23,0,'B1-NBV NTV Detail'!W568-1))</f>
        <v>1</v>
      </c>
      <c r="Z568" s="126">
        <f t="shared" ca="1" si="60"/>
        <v>5209.75</v>
      </c>
      <c r="AA568" s="126">
        <f t="shared" ca="1" si="61"/>
        <v>5209.75</v>
      </c>
      <c r="AB568" s="111">
        <f ca="1">IF($W568&gt;22,100%,OFFSET('B5_FED-CA Tax Depr Rates'!$D$30,0,'B1-NBV NTV Detail'!$W568-1))</f>
        <v>1</v>
      </c>
      <c r="AC568" s="126">
        <f t="shared" ca="1" si="62"/>
        <v>5209.75</v>
      </c>
    </row>
    <row r="569" spans="1:29">
      <c r="A569" s="20" t="s">
        <v>93</v>
      </c>
      <c r="B569" s="24" t="s">
        <v>94</v>
      </c>
      <c r="C569" s="24" t="s">
        <v>104</v>
      </c>
      <c r="D569" s="24" t="s">
        <v>99</v>
      </c>
      <c r="E569" s="24" t="s">
        <v>96</v>
      </c>
      <c r="F569" s="213">
        <v>1968</v>
      </c>
      <c r="G569" s="215">
        <v>11</v>
      </c>
      <c r="H569" s="215">
        <v>225.77</v>
      </c>
      <c r="I569" s="215">
        <v>176.84</v>
      </c>
      <c r="J569" s="216">
        <v>48.93</v>
      </c>
      <c r="K569" s="219"/>
      <c r="L569" s="206"/>
      <c r="R569" s="110">
        <f t="shared" si="57"/>
        <v>1968</v>
      </c>
      <c r="S569" s="122">
        <f t="shared" si="63"/>
        <v>225.77</v>
      </c>
      <c r="T569" s="111">
        <f>VLOOKUP(R569,'B4_VINTAGE-TAX'!$A$2:$C$100,3,FALSE)</f>
        <v>0</v>
      </c>
      <c r="U569" s="76">
        <v>1</v>
      </c>
      <c r="V569" s="126">
        <f t="shared" si="59"/>
        <v>0</v>
      </c>
      <c r="W569" s="118">
        <f t="shared" si="58"/>
        <v>51</v>
      </c>
      <c r="X569" s="76">
        <v>1</v>
      </c>
      <c r="Y569" s="111">
        <f ca="1">IF(W569&gt;15,100%,OFFSET('B5_FED-CA Tax Depr Rates'!$D$23,0,'B1-NBV NTV Detail'!W569-1))</f>
        <v>1</v>
      </c>
      <c r="Z569" s="126">
        <f t="shared" ca="1" si="60"/>
        <v>225.77</v>
      </c>
      <c r="AA569" s="126">
        <f t="shared" ca="1" si="61"/>
        <v>225.77</v>
      </c>
      <c r="AB569" s="111">
        <f ca="1">IF($W569&gt;22,100%,OFFSET('B5_FED-CA Tax Depr Rates'!$D$30,0,'B1-NBV NTV Detail'!$W569-1))</f>
        <v>1</v>
      </c>
      <c r="AC569" s="126">
        <f t="shared" ca="1" si="62"/>
        <v>225.77</v>
      </c>
    </row>
    <row r="570" spans="1:29">
      <c r="A570" s="20" t="s">
        <v>93</v>
      </c>
      <c r="B570" s="24" t="s">
        <v>94</v>
      </c>
      <c r="C570" s="24" t="s">
        <v>104</v>
      </c>
      <c r="D570" s="24" t="s">
        <v>99</v>
      </c>
      <c r="E570" s="24" t="s">
        <v>96</v>
      </c>
      <c r="F570" s="213">
        <v>1969</v>
      </c>
      <c r="G570" s="215">
        <v>327</v>
      </c>
      <c r="H570" s="215">
        <v>6383.35</v>
      </c>
      <c r="I570" s="215">
        <v>4920.28</v>
      </c>
      <c r="J570" s="216">
        <v>1463.07</v>
      </c>
      <c r="K570" s="219"/>
      <c r="L570" s="206"/>
      <c r="R570" s="110">
        <f t="shared" si="57"/>
        <v>1969</v>
      </c>
      <c r="S570" s="122">
        <f t="shared" si="63"/>
        <v>6383.35</v>
      </c>
      <c r="T570" s="111">
        <f>VLOOKUP(R570,'B4_VINTAGE-TAX'!$A$2:$C$100,3,FALSE)</f>
        <v>0</v>
      </c>
      <c r="U570" s="76">
        <v>1</v>
      </c>
      <c r="V570" s="126">
        <f t="shared" si="59"/>
        <v>0</v>
      </c>
      <c r="W570" s="118">
        <f t="shared" si="58"/>
        <v>50</v>
      </c>
      <c r="X570" s="76">
        <v>1</v>
      </c>
      <c r="Y570" s="111">
        <f ca="1">IF(W570&gt;15,100%,OFFSET('B5_FED-CA Tax Depr Rates'!$D$23,0,'B1-NBV NTV Detail'!W570-1))</f>
        <v>1</v>
      </c>
      <c r="Z570" s="126">
        <f t="shared" ca="1" si="60"/>
        <v>6383.35</v>
      </c>
      <c r="AA570" s="126">
        <f t="shared" ca="1" si="61"/>
        <v>6383.35</v>
      </c>
      <c r="AB570" s="111">
        <f ca="1">IF($W570&gt;22,100%,OFFSET('B5_FED-CA Tax Depr Rates'!$D$30,0,'B1-NBV NTV Detail'!$W570-1))</f>
        <v>1</v>
      </c>
      <c r="AC570" s="126">
        <f t="shared" ca="1" si="62"/>
        <v>6383.35</v>
      </c>
    </row>
    <row r="571" spans="1:29">
      <c r="A571" s="20" t="s">
        <v>93</v>
      </c>
      <c r="B571" s="24" t="s">
        <v>94</v>
      </c>
      <c r="C571" s="24" t="s">
        <v>104</v>
      </c>
      <c r="D571" s="24" t="s">
        <v>99</v>
      </c>
      <c r="E571" s="24" t="s">
        <v>96</v>
      </c>
      <c r="F571" s="213">
        <v>1970</v>
      </c>
      <c r="G571" s="215">
        <v>130</v>
      </c>
      <c r="H571" s="215">
        <v>2541.58</v>
      </c>
      <c r="I571" s="215">
        <v>1927</v>
      </c>
      <c r="J571" s="216">
        <v>614.58000000000004</v>
      </c>
      <c r="K571" s="219"/>
      <c r="L571" s="206"/>
      <c r="R571" s="110">
        <f t="shared" si="57"/>
        <v>1970</v>
      </c>
      <c r="S571" s="122">
        <f t="shared" si="63"/>
        <v>2541.58</v>
      </c>
      <c r="T571" s="111">
        <f>VLOOKUP(R571,'B4_VINTAGE-TAX'!$A$2:$C$100,3,FALSE)</f>
        <v>0</v>
      </c>
      <c r="U571" s="76">
        <v>1</v>
      </c>
      <c r="V571" s="126">
        <f t="shared" si="59"/>
        <v>0</v>
      </c>
      <c r="W571" s="118">
        <f t="shared" si="58"/>
        <v>49</v>
      </c>
      <c r="X571" s="76">
        <v>1</v>
      </c>
      <c r="Y571" s="111">
        <f ca="1">IF(W571&gt;15,100%,OFFSET('B5_FED-CA Tax Depr Rates'!$D$23,0,'B1-NBV NTV Detail'!W571-1))</f>
        <v>1</v>
      </c>
      <c r="Z571" s="126">
        <f t="shared" ca="1" si="60"/>
        <v>2541.58</v>
      </c>
      <c r="AA571" s="126">
        <f t="shared" ca="1" si="61"/>
        <v>2541.58</v>
      </c>
      <c r="AB571" s="111">
        <f ca="1">IF($W571&gt;22,100%,OFFSET('B5_FED-CA Tax Depr Rates'!$D$30,0,'B1-NBV NTV Detail'!$W571-1))</f>
        <v>1</v>
      </c>
      <c r="AC571" s="126">
        <f t="shared" ca="1" si="62"/>
        <v>2541.58</v>
      </c>
    </row>
    <row r="572" spans="1:29">
      <c r="A572" s="20" t="s">
        <v>93</v>
      </c>
      <c r="B572" s="24" t="s">
        <v>94</v>
      </c>
      <c r="C572" s="24" t="s">
        <v>104</v>
      </c>
      <c r="D572" s="24" t="s">
        <v>99</v>
      </c>
      <c r="E572" s="24" t="s">
        <v>96</v>
      </c>
      <c r="F572" s="213">
        <v>1971</v>
      </c>
      <c r="G572" s="215">
        <v>577</v>
      </c>
      <c r="H572" s="215">
        <v>11268.28</v>
      </c>
      <c r="I572" s="215">
        <v>8399.9</v>
      </c>
      <c r="J572" s="216">
        <v>2868.38</v>
      </c>
      <c r="K572" s="219"/>
      <c r="L572" s="206"/>
      <c r="R572" s="110">
        <f t="shared" si="57"/>
        <v>1971</v>
      </c>
      <c r="S572" s="122">
        <f t="shared" si="63"/>
        <v>11268.28</v>
      </c>
      <c r="T572" s="111">
        <f>VLOOKUP(R572,'B4_VINTAGE-TAX'!$A$2:$C$100,3,FALSE)</f>
        <v>0</v>
      </c>
      <c r="U572" s="76">
        <v>1</v>
      </c>
      <c r="V572" s="126">
        <f t="shared" si="59"/>
        <v>0</v>
      </c>
      <c r="W572" s="118">
        <f t="shared" si="58"/>
        <v>48</v>
      </c>
      <c r="X572" s="76">
        <v>1</v>
      </c>
      <c r="Y572" s="111">
        <f ca="1">IF(W572&gt;15,100%,OFFSET('B5_FED-CA Tax Depr Rates'!$D$23,0,'B1-NBV NTV Detail'!W572-1))</f>
        <v>1</v>
      </c>
      <c r="Z572" s="126">
        <f t="shared" ca="1" si="60"/>
        <v>11268.28</v>
      </c>
      <c r="AA572" s="126">
        <f t="shared" ca="1" si="61"/>
        <v>11268.28</v>
      </c>
      <c r="AB572" s="111">
        <f ca="1">IF($W572&gt;22,100%,OFFSET('B5_FED-CA Tax Depr Rates'!$D$30,0,'B1-NBV NTV Detail'!$W572-1))</f>
        <v>1</v>
      </c>
      <c r="AC572" s="126">
        <f t="shared" ca="1" si="62"/>
        <v>11268.28</v>
      </c>
    </row>
    <row r="573" spans="1:29">
      <c r="A573" s="20" t="s">
        <v>93</v>
      </c>
      <c r="B573" s="24" t="s">
        <v>94</v>
      </c>
      <c r="C573" s="24" t="s">
        <v>104</v>
      </c>
      <c r="D573" s="24" t="s">
        <v>99</v>
      </c>
      <c r="E573" s="24" t="s">
        <v>96</v>
      </c>
      <c r="F573" s="213">
        <v>1972</v>
      </c>
      <c r="G573" s="215">
        <v>669</v>
      </c>
      <c r="H573" s="215">
        <v>13074.94</v>
      </c>
      <c r="I573" s="215">
        <v>9578.69</v>
      </c>
      <c r="J573" s="216">
        <v>3496.25</v>
      </c>
      <c r="K573" s="219"/>
      <c r="L573" s="206"/>
      <c r="R573" s="110">
        <f t="shared" si="57"/>
        <v>1972</v>
      </c>
      <c r="S573" s="122">
        <f t="shared" si="63"/>
        <v>13074.94</v>
      </c>
      <c r="T573" s="111">
        <f>VLOOKUP(R573,'B4_VINTAGE-TAX'!$A$2:$C$100,3,FALSE)</f>
        <v>0</v>
      </c>
      <c r="U573" s="76">
        <v>1</v>
      </c>
      <c r="V573" s="126">
        <f t="shared" si="59"/>
        <v>0</v>
      </c>
      <c r="W573" s="118">
        <f t="shared" si="58"/>
        <v>47</v>
      </c>
      <c r="X573" s="76">
        <v>1</v>
      </c>
      <c r="Y573" s="111">
        <f ca="1">IF(W573&gt;15,100%,OFFSET('B5_FED-CA Tax Depr Rates'!$D$23,0,'B1-NBV NTV Detail'!W573-1))</f>
        <v>1</v>
      </c>
      <c r="Z573" s="126">
        <f t="shared" ca="1" si="60"/>
        <v>13074.94</v>
      </c>
      <c r="AA573" s="126">
        <f t="shared" ca="1" si="61"/>
        <v>13074.94</v>
      </c>
      <c r="AB573" s="111">
        <f ca="1">IF($W573&gt;22,100%,OFFSET('B5_FED-CA Tax Depr Rates'!$D$30,0,'B1-NBV NTV Detail'!$W573-1))</f>
        <v>1</v>
      </c>
      <c r="AC573" s="126">
        <f t="shared" ca="1" si="62"/>
        <v>13074.94</v>
      </c>
    </row>
    <row r="574" spans="1:29">
      <c r="A574" s="20" t="s">
        <v>93</v>
      </c>
      <c r="B574" s="24" t="s">
        <v>94</v>
      </c>
      <c r="C574" s="24" t="s">
        <v>104</v>
      </c>
      <c r="D574" s="24" t="s">
        <v>99</v>
      </c>
      <c r="E574" s="24" t="s">
        <v>96</v>
      </c>
      <c r="F574" s="213">
        <v>1973</v>
      </c>
      <c r="G574" s="215">
        <v>68</v>
      </c>
      <c r="H574" s="215">
        <v>1344</v>
      </c>
      <c r="I574" s="215">
        <v>967.17</v>
      </c>
      <c r="J574" s="216">
        <v>376.83</v>
      </c>
      <c r="K574" s="219"/>
      <c r="L574" s="206"/>
      <c r="R574" s="110">
        <f t="shared" si="57"/>
        <v>1973</v>
      </c>
      <c r="S574" s="122">
        <f t="shared" si="63"/>
        <v>1344</v>
      </c>
      <c r="T574" s="111">
        <f>VLOOKUP(R574,'B4_VINTAGE-TAX'!$A$2:$C$100,3,FALSE)</f>
        <v>0</v>
      </c>
      <c r="U574" s="76">
        <v>1</v>
      </c>
      <c r="V574" s="126">
        <f t="shared" si="59"/>
        <v>0</v>
      </c>
      <c r="W574" s="118">
        <f t="shared" si="58"/>
        <v>46</v>
      </c>
      <c r="X574" s="76">
        <v>1</v>
      </c>
      <c r="Y574" s="111">
        <f ca="1">IF(W574&gt;15,100%,OFFSET('B5_FED-CA Tax Depr Rates'!$D$23,0,'B1-NBV NTV Detail'!W574-1))</f>
        <v>1</v>
      </c>
      <c r="Z574" s="126">
        <f t="shared" ca="1" si="60"/>
        <v>1344</v>
      </c>
      <c r="AA574" s="126">
        <f t="shared" ca="1" si="61"/>
        <v>1344</v>
      </c>
      <c r="AB574" s="111">
        <f ca="1">IF($W574&gt;22,100%,OFFSET('B5_FED-CA Tax Depr Rates'!$D$30,0,'B1-NBV NTV Detail'!$W574-1))</f>
        <v>1</v>
      </c>
      <c r="AC574" s="126">
        <f t="shared" ca="1" si="62"/>
        <v>1344</v>
      </c>
    </row>
    <row r="575" spans="1:29">
      <c r="A575" s="20" t="s">
        <v>93</v>
      </c>
      <c r="B575" s="24" t="s">
        <v>94</v>
      </c>
      <c r="C575" s="24" t="s">
        <v>104</v>
      </c>
      <c r="D575" s="24" t="s">
        <v>99</v>
      </c>
      <c r="E575" s="24" t="s">
        <v>96</v>
      </c>
      <c r="F575" s="213">
        <v>1974</v>
      </c>
      <c r="G575" s="215">
        <v>97</v>
      </c>
      <c r="H575" s="215">
        <v>1897.48</v>
      </c>
      <c r="I575" s="215">
        <v>1340.64</v>
      </c>
      <c r="J575" s="216">
        <v>556.84</v>
      </c>
      <c r="K575" s="219"/>
      <c r="L575" s="206"/>
      <c r="R575" s="110">
        <f t="shared" si="57"/>
        <v>1974</v>
      </c>
      <c r="S575" s="122">
        <f t="shared" si="63"/>
        <v>1897.48</v>
      </c>
      <c r="T575" s="111">
        <f>VLOOKUP(R575,'B4_VINTAGE-TAX'!$A$2:$C$100,3,FALSE)</f>
        <v>0</v>
      </c>
      <c r="U575" s="76">
        <v>1</v>
      </c>
      <c r="V575" s="126">
        <f t="shared" si="59"/>
        <v>0</v>
      </c>
      <c r="W575" s="118">
        <f t="shared" si="58"/>
        <v>45</v>
      </c>
      <c r="X575" s="76">
        <v>1</v>
      </c>
      <c r="Y575" s="111">
        <f ca="1">IF(W575&gt;15,100%,OFFSET('B5_FED-CA Tax Depr Rates'!$D$23,0,'B1-NBV NTV Detail'!W575-1))</f>
        <v>1</v>
      </c>
      <c r="Z575" s="126">
        <f t="shared" ca="1" si="60"/>
        <v>1897.48</v>
      </c>
      <c r="AA575" s="126">
        <f t="shared" ca="1" si="61"/>
        <v>1897.48</v>
      </c>
      <c r="AB575" s="111">
        <f ca="1">IF($W575&gt;22,100%,OFFSET('B5_FED-CA Tax Depr Rates'!$D$30,0,'B1-NBV NTV Detail'!$W575-1))</f>
        <v>1</v>
      </c>
      <c r="AC575" s="126">
        <f t="shared" ca="1" si="62"/>
        <v>1897.48</v>
      </c>
    </row>
    <row r="576" spans="1:29">
      <c r="A576" s="20" t="s">
        <v>93</v>
      </c>
      <c r="B576" s="24" t="s">
        <v>94</v>
      </c>
      <c r="C576" s="24" t="s">
        <v>104</v>
      </c>
      <c r="D576" s="24" t="s">
        <v>99</v>
      </c>
      <c r="E576" s="24" t="s">
        <v>96</v>
      </c>
      <c r="F576" s="213">
        <v>1975</v>
      </c>
      <c r="G576" s="215">
        <v>11</v>
      </c>
      <c r="H576" s="215">
        <v>229.28</v>
      </c>
      <c r="I576" s="215">
        <v>158.97</v>
      </c>
      <c r="J576" s="216">
        <v>70.31</v>
      </c>
      <c r="K576" s="219"/>
      <c r="L576" s="206"/>
      <c r="R576" s="110">
        <f t="shared" si="57"/>
        <v>1975</v>
      </c>
      <c r="S576" s="122">
        <f t="shared" si="63"/>
        <v>229.28</v>
      </c>
      <c r="T576" s="111">
        <f>VLOOKUP(R576,'B4_VINTAGE-TAX'!$A$2:$C$100,3,FALSE)</f>
        <v>0</v>
      </c>
      <c r="U576" s="76">
        <v>1</v>
      </c>
      <c r="V576" s="126">
        <f t="shared" si="59"/>
        <v>0</v>
      </c>
      <c r="W576" s="118">
        <f t="shared" si="58"/>
        <v>44</v>
      </c>
      <c r="X576" s="76">
        <v>1</v>
      </c>
      <c r="Y576" s="111">
        <f ca="1">IF(W576&gt;15,100%,OFFSET('B5_FED-CA Tax Depr Rates'!$D$23,0,'B1-NBV NTV Detail'!W576-1))</f>
        <v>1</v>
      </c>
      <c r="Z576" s="126">
        <f t="shared" ca="1" si="60"/>
        <v>229.28</v>
      </c>
      <c r="AA576" s="126">
        <f t="shared" ca="1" si="61"/>
        <v>229.28</v>
      </c>
      <c r="AB576" s="111">
        <f ca="1">IF($W576&gt;22,100%,OFFSET('B5_FED-CA Tax Depr Rates'!$D$30,0,'B1-NBV NTV Detail'!$W576-1))</f>
        <v>1</v>
      </c>
      <c r="AC576" s="126">
        <f t="shared" ca="1" si="62"/>
        <v>229.28</v>
      </c>
    </row>
    <row r="577" spans="1:29">
      <c r="A577" s="20" t="s">
        <v>93</v>
      </c>
      <c r="B577" s="24" t="s">
        <v>94</v>
      </c>
      <c r="C577" s="24" t="s">
        <v>104</v>
      </c>
      <c r="D577" s="24" t="s">
        <v>99</v>
      </c>
      <c r="E577" s="24" t="s">
        <v>96</v>
      </c>
      <c r="F577" s="213">
        <v>1976</v>
      </c>
      <c r="G577" s="215">
        <v>145</v>
      </c>
      <c r="H577" s="215">
        <v>2831.76</v>
      </c>
      <c r="I577" s="215">
        <v>1925.63</v>
      </c>
      <c r="J577" s="216">
        <v>906.13</v>
      </c>
      <c r="K577" s="219"/>
      <c r="L577" s="206"/>
      <c r="R577" s="110">
        <f t="shared" si="57"/>
        <v>1976</v>
      </c>
      <c r="S577" s="122">
        <f t="shared" si="63"/>
        <v>2831.76</v>
      </c>
      <c r="T577" s="111">
        <f>VLOOKUP(R577,'B4_VINTAGE-TAX'!$A$2:$C$100,3,FALSE)</f>
        <v>0</v>
      </c>
      <c r="U577" s="76">
        <v>1</v>
      </c>
      <c r="V577" s="126">
        <f t="shared" si="59"/>
        <v>0</v>
      </c>
      <c r="W577" s="118">
        <f t="shared" si="58"/>
        <v>43</v>
      </c>
      <c r="X577" s="76">
        <v>1</v>
      </c>
      <c r="Y577" s="111">
        <f ca="1">IF(W577&gt;15,100%,OFFSET('B5_FED-CA Tax Depr Rates'!$D$23,0,'B1-NBV NTV Detail'!W577-1))</f>
        <v>1</v>
      </c>
      <c r="Z577" s="126">
        <f t="shared" ca="1" si="60"/>
        <v>2831.76</v>
      </c>
      <c r="AA577" s="126">
        <f t="shared" ca="1" si="61"/>
        <v>2831.76</v>
      </c>
      <c r="AB577" s="111">
        <f ca="1">IF($W577&gt;22,100%,OFFSET('B5_FED-CA Tax Depr Rates'!$D$30,0,'B1-NBV NTV Detail'!$W577-1))</f>
        <v>1</v>
      </c>
      <c r="AC577" s="126">
        <f t="shared" ca="1" si="62"/>
        <v>2831.76</v>
      </c>
    </row>
    <row r="578" spans="1:29">
      <c r="A578" s="20" t="s">
        <v>93</v>
      </c>
      <c r="B578" s="24" t="s">
        <v>94</v>
      </c>
      <c r="C578" s="24" t="s">
        <v>104</v>
      </c>
      <c r="D578" s="24" t="s">
        <v>99</v>
      </c>
      <c r="E578" s="24" t="s">
        <v>96</v>
      </c>
      <c r="F578" s="213">
        <v>1977</v>
      </c>
      <c r="G578" s="215">
        <v>15</v>
      </c>
      <c r="H578" s="215">
        <v>305.45999999999998</v>
      </c>
      <c r="I578" s="215">
        <v>203.62</v>
      </c>
      <c r="J578" s="216">
        <v>101.84</v>
      </c>
      <c r="K578" s="219"/>
      <c r="L578" s="206"/>
      <c r="R578" s="110">
        <f t="shared" si="57"/>
        <v>1977</v>
      </c>
      <c r="S578" s="122">
        <f t="shared" si="63"/>
        <v>305.45999999999998</v>
      </c>
      <c r="T578" s="111">
        <f>VLOOKUP(R578,'B4_VINTAGE-TAX'!$A$2:$C$100,3,FALSE)</f>
        <v>0</v>
      </c>
      <c r="U578" s="76">
        <v>1</v>
      </c>
      <c r="V578" s="126">
        <f t="shared" si="59"/>
        <v>0</v>
      </c>
      <c r="W578" s="118">
        <f t="shared" si="58"/>
        <v>42</v>
      </c>
      <c r="X578" s="76">
        <v>1</v>
      </c>
      <c r="Y578" s="111">
        <f ca="1">IF(W578&gt;15,100%,OFFSET('B5_FED-CA Tax Depr Rates'!$D$23,0,'B1-NBV NTV Detail'!W578-1))</f>
        <v>1</v>
      </c>
      <c r="Z578" s="126">
        <f t="shared" ca="1" si="60"/>
        <v>305.45999999999998</v>
      </c>
      <c r="AA578" s="126">
        <f t="shared" ca="1" si="61"/>
        <v>305.45999999999998</v>
      </c>
      <c r="AB578" s="111">
        <f ca="1">IF($W578&gt;22,100%,OFFSET('B5_FED-CA Tax Depr Rates'!$D$30,0,'B1-NBV NTV Detail'!$W578-1))</f>
        <v>1</v>
      </c>
      <c r="AC578" s="126">
        <f t="shared" ca="1" si="62"/>
        <v>305.45999999999998</v>
      </c>
    </row>
    <row r="579" spans="1:29">
      <c r="A579" s="20" t="s">
        <v>93</v>
      </c>
      <c r="B579" s="24" t="s">
        <v>94</v>
      </c>
      <c r="C579" s="24" t="s">
        <v>104</v>
      </c>
      <c r="D579" s="24" t="s">
        <v>99</v>
      </c>
      <c r="E579" s="24" t="s">
        <v>96</v>
      </c>
      <c r="F579" s="213">
        <v>1978</v>
      </c>
      <c r="G579" s="215">
        <v>130</v>
      </c>
      <c r="H579" s="215">
        <v>2549.7199999999998</v>
      </c>
      <c r="I579" s="215">
        <v>1665.11</v>
      </c>
      <c r="J579" s="216">
        <v>884.61</v>
      </c>
      <c r="K579" s="219"/>
      <c r="L579" s="206"/>
      <c r="R579" s="110">
        <f t="shared" si="57"/>
        <v>1978</v>
      </c>
      <c r="S579" s="122">
        <f t="shared" si="63"/>
        <v>2549.7199999999998</v>
      </c>
      <c r="T579" s="111">
        <f>VLOOKUP(R579,'B4_VINTAGE-TAX'!$A$2:$C$100,3,FALSE)</f>
        <v>0</v>
      </c>
      <c r="U579" s="76">
        <v>1</v>
      </c>
      <c r="V579" s="126">
        <f t="shared" si="59"/>
        <v>0</v>
      </c>
      <c r="W579" s="118">
        <f t="shared" si="58"/>
        <v>41</v>
      </c>
      <c r="X579" s="76">
        <v>1</v>
      </c>
      <c r="Y579" s="111">
        <f ca="1">IF(W579&gt;15,100%,OFFSET('B5_FED-CA Tax Depr Rates'!$D$23,0,'B1-NBV NTV Detail'!W579-1))</f>
        <v>1</v>
      </c>
      <c r="Z579" s="126">
        <f t="shared" ca="1" si="60"/>
        <v>2549.7199999999998</v>
      </c>
      <c r="AA579" s="126">
        <f t="shared" ca="1" si="61"/>
        <v>2549.7199999999998</v>
      </c>
      <c r="AB579" s="111">
        <f ca="1">IF($W579&gt;22,100%,OFFSET('B5_FED-CA Tax Depr Rates'!$D$30,0,'B1-NBV NTV Detail'!$W579-1))</f>
        <v>1</v>
      </c>
      <c r="AC579" s="126">
        <f t="shared" ca="1" si="62"/>
        <v>2549.7199999999998</v>
      </c>
    </row>
    <row r="580" spans="1:29">
      <c r="A580" s="20" t="s">
        <v>93</v>
      </c>
      <c r="B580" s="24" t="s">
        <v>94</v>
      </c>
      <c r="C580" s="24" t="s">
        <v>104</v>
      </c>
      <c r="D580" s="24" t="s">
        <v>99</v>
      </c>
      <c r="E580" s="24" t="s">
        <v>96</v>
      </c>
      <c r="F580" s="213">
        <v>1979</v>
      </c>
      <c r="G580" s="215">
        <v>57</v>
      </c>
      <c r="H580" s="215">
        <v>1113.93</v>
      </c>
      <c r="I580" s="215">
        <v>712.27</v>
      </c>
      <c r="J580" s="216">
        <v>401.66</v>
      </c>
      <c r="K580" s="219"/>
      <c r="L580" s="206"/>
      <c r="R580" s="110">
        <f t="shared" si="57"/>
        <v>1979</v>
      </c>
      <c r="S580" s="122">
        <f t="shared" si="63"/>
        <v>1113.93</v>
      </c>
      <c r="T580" s="111">
        <f>VLOOKUP(R580,'B4_VINTAGE-TAX'!$A$2:$C$100,3,FALSE)</f>
        <v>0</v>
      </c>
      <c r="U580" s="76">
        <v>1</v>
      </c>
      <c r="V580" s="126">
        <f t="shared" si="59"/>
        <v>0</v>
      </c>
      <c r="W580" s="118">
        <f t="shared" si="58"/>
        <v>40</v>
      </c>
      <c r="X580" s="76">
        <v>1</v>
      </c>
      <c r="Y580" s="111">
        <f ca="1">IF(W580&gt;15,100%,OFFSET('B5_FED-CA Tax Depr Rates'!$D$23,0,'B1-NBV NTV Detail'!W580-1))</f>
        <v>1</v>
      </c>
      <c r="Z580" s="126">
        <f t="shared" ca="1" si="60"/>
        <v>1113.93</v>
      </c>
      <c r="AA580" s="126">
        <f t="shared" ca="1" si="61"/>
        <v>1113.93</v>
      </c>
      <c r="AB580" s="111">
        <f ca="1">IF($W580&gt;22,100%,OFFSET('B5_FED-CA Tax Depr Rates'!$D$30,0,'B1-NBV NTV Detail'!$W580-1))</f>
        <v>1</v>
      </c>
      <c r="AC580" s="126">
        <f t="shared" ca="1" si="62"/>
        <v>1113.93</v>
      </c>
    </row>
    <row r="581" spans="1:29">
      <c r="A581" s="20" t="s">
        <v>93</v>
      </c>
      <c r="B581" s="24" t="s">
        <v>94</v>
      </c>
      <c r="C581" s="24" t="s">
        <v>104</v>
      </c>
      <c r="D581" s="24" t="s">
        <v>99</v>
      </c>
      <c r="E581" s="24" t="s">
        <v>96</v>
      </c>
      <c r="F581" s="213">
        <v>1980</v>
      </c>
      <c r="G581" s="215">
        <v>274</v>
      </c>
      <c r="H581" s="215">
        <v>5347.87</v>
      </c>
      <c r="I581" s="215">
        <v>3346.08</v>
      </c>
      <c r="J581" s="216">
        <v>2001.79</v>
      </c>
      <c r="K581" s="219"/>
      <c r="L581" s="206"/>
      <c r="R581" s="110">
        <f t="shared" si="57"/>
        <v>1980</v>
      </c>
      <c r="S581" s="122">
        <f t="shared" si="63"/>
        <v>5347.87</v>
      </c>
      <c r="T581" s="111">
        <f>VLOOKUP(R581,'B4_VINTAGE-TAX'!$A$2:$C$100,3,FALSE)</f>
        <v>0</v>
      </c>
      <c r="U581" s="76">
        <v>1</v>
      </c>
      <c r="V581" s="126">
        <f t="shared" si="59"/>
        <v>0</v>
      </c>
      <c r="W581" s="118">
        <f t="shared" si="58"/>
        <v>39</v>
      </c>
      <c r="X581" s="76">
        <v>1</v>
      </c>
      <c r="Y581" s="111">
        <f ca="1">IF(W581&gt;15,100%,OFFSET('B5_FED-CA Tax Depr Rates'!$D$23,0,'B1-NBV NTV Detail'!W581-1))</f>
        <v>1</v>
      </c>
      <c r="Z581" s="126">
        <f t="shared" ca="1" si="60"/>
        <v>5347.87</v>
      </c>
      <c r="AA581" s="126">
        <f t="shared" ca="1" si="61"/>
        <v>5347.87</v>
      </c>
      <c r="AB581" s="111">
        <f ca="1">IF($W581&gt;22,100%,OFFSET('B5_FED-CA Tax Depr Rates'!$D$30,0,'B1-NBV NTV Detail'!$W581-1))</f>
        <v>1</v>
      </c>
      <c r="AC581" s="126">
        <f t="shared" ca="1" si="62"/>
        <v>5347.87</v>
      </c>
    </row>
    <row r="582" spans="1:29">
      <c r="A582" s="20" t="s">
        <v>93</v>
      </c>
      <c r="B582" s="24" t="s">
        <v>94</v>
      </c>
      <c r="C582" s="24" t="s">
        <v>104</v>
      </c>
      <c r="D582" s="24" t="s">
        <v>99</v>
      </c>
      <c r="E582" s="24" t="s">
        <v>96</v>
      </c>
      <c r="F582" s="213">
        <v>1981</v>
      </c>
      <c r="G582" s="215">
        <v>249</v>
      </c>
      <c r="H582" s="215">
        <v>4859.5600000000004</v>
      </c>
      <c r="I582" s="215">
        <v>2973.24</v>
      </c>
      <c r="J582" s="216">
        <v>1886.32</v>
      </c>
      <c r="K582" s="219"/>
      <c r="L582" s="206"/>
      <c r="R582" s="110">
        <f t="shared" si="57"/>
        <v>1981</v>
      </c>
      <c r="S582" s="122">
        <f t="shared" si="63"/>
        <v>4859.5600000000004</v>
      </c>
      <c r="T582" s="111">
        <f>VLOOKUP(R582,'B4_VINTAGE-TAX'!$A$2:$C$100,3,FALSE)</f>
        <v>0</v>
      </c>
      <c r="U582" s="76">
        <v>1</v>
      </c>
      <c r="V582" s="126">
        <f t="shared" si="59"/>
        <v>0</v>
      </c>
      <c r="W582" s="118">
        <f t="shared" si="58"/>
        <v>38</v>
      </c>
      <c r="X582" s="76">
        <v>1</v>
      </c>
      <c r="Y582" s="111">
        <f ca="1">IF(W582&gt;15,100%,OFFSET('B5_FED-CA Tax Depr Rates'!$D$23,0,'B1-NBV NTV Detail'!W582-1))</f>
        <v>1</v>
      </c>
      <c r="Z582" s="126">
        <f t="shared" ca="1" si="60"/>
        <v>4859.5600000000004</v>
      </c>
      <c r="AA582" s="126">
        <f t="shared" ca="1" si="61"/>
        <v>4859.5600000000004</v>
      </c>
      <c r="AB582" s="111">
        <f ca="1">IF($W582&gt;22,100%,OFFSET('B5_FED-CA Tax Depr Rates'!$D$30,0,'B1-NBV NTV Detail'!$W582-1))</f>
        <v>1</v>
      </c>
      <c r="AC582" s="126">
        <f t="shared" ca="1" si="62"/>
        <v>4859.5600000000004</v>
      </c>
    </row>
    <row r="583" spans="1:29">
      <c r="A583" s="20" t="s">
        <v>93</v>
      </c>
      <c r="B583" s="24" t="s">
        <v>94</v>
      </c>
      <c r="C583" s="24" t="s">
        <v>104</v>
      </c>
      <c r="D583" s="24" t="s">
        <v>99</v>
      </c>
      <c r="E583" s="24" t="s">
        <v>96</v>
      </c>
      <c r="F583" s="213">
        <v>1982</v>
      </c>
      <c r="G583" s="215">
        <v>367</v>
      </c>
      <c r="H583" s="215">
        <v>7178.5</v>
      </c>
      <c r="I583" s="215">
        <v>4291.92</v>
      </c>
      <c r="J583" s="216">
        <v>2886.58</v>
      </c>
      <c r="K583" s="219"/>
      <c r="L583" s="206"/>
      <c r="R583" s="110">
        <f t="shared" si="57"/>
        <v>1982</v>
      </c>
      <c r="S583" s="122">
        <f t="shared" si="63"/>
        <v>7178.5</v>
      </c>
      <c r="T583" s="111">
        <f>VLOOKUP(R583,'B4_VINTAGE-TAX'!$A$2:$C$100,3,FALSE)</f>
        <v>0</v>
      </c>
      <c r="U583" s="76">
        <v>1</v>
      </c>
      <c r="V583" s="126">
        <f t="shared" si="59"/>
        <v>0</v>
      </c>
      <c r="W583" s="118">
        <f t="shared" si="58"/>
        <v>37</v>
      </c>
      <c r="X583" s="76">
        <v>1</v>
      </c>
      <c r="Y583" s="111">
        <f ca="1">IF(W583&gt;15,100%,OFFSET('B5_FED-CA Tax Depr Rates'!$D$23,0,'B1-NBV NTV Detail'!W583-1))</f>
        <v>1</v>
      </c>
      <c r="Z583" s="126">
        <f t="shared" ca="1" si="60"/>
        <v>7178.5</v>
      </c>
      <c r="AA583" s="126">
        <f t="shared" ca="1" si="61"/>
        <v>7178.5</v>
      </c>
      <c r="AB583" s="111">
        <f ca="1">IF($W583&gt;22,100%,OFFSET('B5_FED-CA Tax Depr Rates'!$D$30,0,'B1-NBV NTV Detail'!$W583-1))</f>
        <v>1</v>
      </c>
      <c r="AC583" s="126">
        <f t="shared" ca="1" si="62"/>
        <v>7178.5</v>
      </c>
    </row>
    <row r="584" spans="1:29">
      <c r="A584" s="20" t="s">
        <v>93</v>
      </c>
      <c r="B584" s="24" t="s">
        <v>94</v>
      </c>
      <c r="C584" s="24" t="s">
        <v>104</v>
      </c>
      <c r="D584" s="24" t="s">
        <v>99</v>
      </c>
      <c r="E584" s="24" t="s">
        <v>96</v>
      </c>
      <c r="F584" s="213">
        <v>1983</v>
      </c>
      <c r="G584" s="215">
        <v>264</v>
      </c>
      <c r="H584" s="215">
        <v>5171.22</v>
      </c>
      <c r="I584" s="215">
        <v>3019.1</v>
      </c>
      <c r="J584" s="216">
        <v>2152.12</v>
      </c>
      <c r="K584" s="219"/>
      <c r="L584" s="206"/>
      <c r="R584" s="110">
        <f t="shared" si="57"/>
        <v>1983</v>
      </c>
      <c r="S584" s="122">
        <f t="shared" si="63"/>
        <v>5171.22</v>
      </c>
      <c r="T584" s="111">
        <f>VLOOKUP(R584,'B4_VINTAGE-TAX'!$A$2:$C$100,3,FALSE)</f>
        <v>0</v>
      </c>
      <c r="U584" s="76">
        <v>1</v>
      </c>
      <c r="V584" s="126">
        <f t="shared" si="59"/>
        <v>0</v>
      </c>
      <c r="W584" s="118">
        <f t="shared" si="58"/>
        <v>36</v>
      </c>
      <c r="X584" s="76">
        <v>1</v>
      </c>
      <c r="Y584" s="111">
        <f ca="1">IF(W584&gt;15,100%,OFFSET('B5_FED-CA Tax Depr Rates'!$D$23,0,'B1-NBV NTV Detail'!W584-1))</f>
        <v>1</v>
      </c>
      <c r="Z584" s="126">
        <f t="shared" ca="1" si="60"/>
        <v>5171.22</v>
      </c>
      <c r="AA584" s="126">
        <f t="shared" ca="1" si="61"/>
        <v>5171.22</v>
      </c>
      <c r="AB584" s="111">
        <f ca="1">IF($W584&gt;22,100%,OFFSET('B5_FED-CA Tax Depr Rates'!$D$30,0,'B1-NBV NTV Detail'!$W584-1))</f>
        <v>1</v>
      </c>
      <c r="AC584" s="126">
        <f t="shared" ca="1" si="62"/>
        <v>5171.22</v>
      </c>
    </row>
    <row r="585" spans="1:29">
      <c r="A585" s="20" t="s">
        <v>93</v>
      </c>
      <c r="B585" s="24" t="s">
        <v>94</v>
      </c>
      <c r="C585" s="24" t="s">
        <v>104</v>
      </c>
      <c r="D585" s="24" t="s">
        <v>99</v>
      </c>
      <c r="E585" s="24" t="s">
        <v>96</v>
      </c>
      <c r="F585" s="213">
        <v>1984</v>
      </c>
      <c r="G585" s="215">
        <v>206</v>
      </c>
      <c r="H585" s="215">
        <v>4022.21</v>
      </c>
      <c r="I585" s="215">
        <v>2291.33</v>
      </c>
      <c r="J585" s="216">
        <v>1730.88</v>
      </c>
      <c r="K585" s="219"/>
      <c r="L585" s="206"/>
      <c r="R585" s="110">
        <f t="shared" si="57"/>
        <v>1984</v>
      </c>
      <c r="S585" s="122">
        <f t="shared" si="63"/>
        <v>4022.21</v>
      </c>
      <c r="T585" s="111">
        <f>VLOOKUP(R585,'B4_VINTAGE-TAX'!$A$2:$C$100,3,FALSE)</f>
        <v>0</v>
      </c>
      <c r="U585" s="76">
        <v>1</v>
      </c>
      <c r="V585" s="126">
        <f t="shared" si="59"/>
        <v>0</v>
      </c>
      <c r="W585" s="118">
        <f t="shared" si="58"/>
        <v>35</v>
      </c>
      <c r="X585" s="76">
        <v>1</v>
      </c>
      <c r="Y585" s="111">
        <f ca="1">IF(W585&gt;15,100%,OFFSET('B5_FED-CA Tax Depr Rates'!$D$23,0,'B1-NBV NTV Detail'!W585-1))</f>
        <v>1</v>
      </c>
      <c r="Z585" s="126">
        <f t="shared" ca="1" si="60"/>
        <v>4022.21</v>
      </c>
      <c r="AA585" s="126">
        <f t="shared" ca="1" si="61"/>
        <v>4022.21</v>
      </c>
      <c r="AB585" s="111">
        <f ca="1">IF($W585&gt;22,100%,OFFSET('B5_FED-CA Tax Depr Rates'!$D$30,0,'B1-NBV NTV Detail'!$W585-1))</f>
        <v>1</v>
      </c>
      <c r="AC585" s="126">
        <f t="shared" ca="1" si="62"/>
        <v>4022.21</v>
      </c>
    </row>
    <row r="586" spans="1:29">
      <c r="A586" s="20" t="s">
        <v>93</v>
      </c>
      <c r="B586" s="24" t="s">
        <v>94</v>
      </c>
      <c r="C586" s="24" t="s">
        <v>104</v>
      </c>
      <c r="D586" s="24" t="s">
        <v>99</v>
      </c>
      <c r="E586" s="24" t="s">
        <v>96</v>
      </c>
      <c r="F586" s="213">
        <v>1985</v>
      </c>
      <c r="G586" s="215">
        <v>448</v>
      </c>
      <c r="H586" s="215">
        <v>8750.52</v>
      </c>
      <c r="I586" s="215">
        <v>4860.18</v>
      </c>
      <c r="J586" s="216">
        <v>3890.34</v>
      </c>
      <c r="K586" s="219"/>
      <c r="L586" s="206"/>
      <c r="R586" s="110">
        <f t="shared" si="57"/>
        <v>1985</v>
      </c>
      <c r="S586" s="122">
        <f t="shared" si="63"/>
        <v>8750.52</v>
      </c>
      <c r="T586" s="111">
        <f>VLOOKUP(R586,'B4_VINTAGE-TAX'!$A$2:$C$100,3,FALSE)</f>
        <v>0</v>
      </c>
      <c r="U586" s="76">
        <v>1</v>
      </c>
      <c r="V586" s="126">
        <f t="shared" si="59"/>
        <v>0</v>
      </c>
      <c r="W586" s="118">
        <f t="shared" si="58"/>
        <v>34</v>
      </c>
      <c r="X586" s="76">
        <v>1</v>
      </c>
      <c r="Y586" s="111">
        <f ca="1">IF(W586&gt;15,100%,OFFSET('B5_FED-CA Tax Depr Rates'!$D$23,0,'B1-NBV NTV Detail'!W586-1))</f>
        <v>1</v>
      </c>
      <c r="Z586" s="126">
        <f t="shared" ca="1" si="60"/>
        <v>8750.52</v>
      </c>
      <c r="AA586" s="126">
        <f t="shared" ca="1" si="61"/>
        <v>8750.52</v>
      </c>
      <c r="AB586" s="111">
        <f ca="1">IF($W586&gt;22,100%,OFFSET('B5_FED-CA Tax Depr Rates'!$D$30,0,'B1-NBV NTV Detail'!$W586-1))</f>
        <v>1</v>
      </c>
      <c r="AC586" s="126">
        <f t="shared" ca="1" si="62"/>
        <v>8750.52</v>
      </c>
    </row>
    <row r="587" spans="1:29">
      <c r="A587" s="20" t="s">
        <v>93</v>
      </c>
      <c r="B587" s="24" t="s">
        <v>94</v>
      </c>
      <c r="C587" s="24" t="s">
        <v>104</v>
      </c>
      <c r="D587" s="24" t="s">
        <v>99</v>
      </c>
      <c r="E587" s="24" t="s">
        <v>96</v>
      </c>
      <c r="F587" s="213">
        <v>1986</v>
      </c>
      <c r="G587" s="215">
        <v>796</v>
      </c>
      <c r="H587" s="215">
        <v>15544.93</v>
      </c>
      <c r="I587" s="215">
        <v>8410.4500000000007</v>
      </c>
      <c r="J587" s="216">
        <v>7134.48</v>
      </c>
      <c r="K587" s="219"/>
      <c r="L587" s="206"/>
      <c r="R587" s="110">
        <f t="shared" si="57"/>
        <v>1986</v>
      </c>
      <c r="S587" s="122">
        <f t="shared" si="63"/>
        <v>15544.93</v>
      </c>
      <c r="T587" s="111">
        <f>VLOOKUP(R587,'B4_VINTAGE-TAX'!$A$2:$C$100,3,FALSE)</f>
        <v>0</v>
      </c>
      <c r="U587" s="76">
        <v>1</v>
      </c>
      <c r="V587" s="126">
        <f t="shared" si="59"/>
        <v>0</v>
      </c>
      <c r="W587" s="118">
        <f t="shared" si="58"/>
        <v>33</v>
      </c>
      <c r="X587" s="76">
        <v>1</v>
      </c>
      <c r="Y587" s="111">
        <f ca="1">IF(W587&gt;15,100%,OFFSET('B5_FED-CA Tax Depr Rates'!$D$23,0,'B1-NBV NTV Detail'!W587-1))</f>
        <v>1</v>
      </c>
      <c r="Z587" s="126">
        <f t="shared" ca="1" si="60"/>
        <v>15544.93</v>
      </c>
      <c r="AA587" s="126">
        <f t="shared" ca="1" si="61"/>
        <v>15544.93</v>
      </c>
      <c r="AB587" s="111">
        <f ca="1">IF($W587&gt;22,100%,OFFSET('B5_FED-CA Tax Depr Rates'!$D$30,0,'B1-NBV NTV Detail'!$W587-1))</f>
        <v>1</v>
      </c>
      <c r="AC587" s="126">
        <f t="shared" ca="1" si="62"/>
        <v>15544.93</v>
      </c>
    </row>
    <row r="588" spans="1:29">
      <c r="A588" s="20" t="s">
        <v>93</v>
      </c>
      <c r="B588" s="24" t="s">
        <v>94</v>
      </c>
      <c r="C588" s="24" t="s">
        <v>104</v>
      </c>
      <c r="D588" s="24" t="s">
        <v>99</v>
      </c>
      <c r="E588" s="24" t="s">
        <v>96</v>
      </c>
      <c r="F588" s="213">
        <v>1987</v>
      </c>
      <c r="G588" s="215">
        <v>456</v>
      </c>
      <c r="H588" s="215">
        <v>8903.36</v>
      </c>
      <c r="I588" s="215">
        <v>4688.2700000000004</v>
      </c>
      <c r="J588" s="216">
        <v>4215.09</v>
      </c>
      <c r="K588" s="219"/>
      <c r="L588" s="206"/>
      <c r="R588" s="110">
        <f t="shared" ref="R588:R651" si="64">(F588)*1</f>
        <v>1987</v>
      </c>
      <c r="S588" s="122">
        <f t="shared" si="63"/>
        <v>8903.36</v>
      </c>
      <c r="T588" s="111">
        <f>VLOOKUP(R588,'B4_VINTAGE-TAX'!$A$2:$C$100,3,FALSE)</f>
        <v>0</v>
      </c>
      <c r="U588" s="76">
        <v>1</v>
      </c>
      <c r="V588" s="126">
        <f t="shared" si="59"/>
        <v>0</v>
      </c>
      <c r="W588" s="118">
        <f t="shared" ref="W588:W651" si="65">2018-R588+1</f>
        <v>32</v>
      </c>
      <c r="X588" s="76">
        <v>1</v>
      </c>
      <c r="Y588" s="111">
        <f ca="1">IF(W588&gt;15,100%,OFFSET('B5_FED-CA Tax Depr Rates'!$D$23,0,'B1-NBV NTV Detail'!W588-1))</f>
        <v>1</v>
      </c>
      <c r="Z588" s="126">
        <f t="shared" ca="1" si="60"/>
        <v>8903.36</v>
      </c>
      <c r="AA588" s="126">
        <f t="shared" ca="1" si="61"/>
        <v>8903.36</v>
      </c>
      <c r="AB588" s="111">
        <f ca="1">IF($W588&gt;22,100%,OFFSET('B5_FED-CA Tax Depr Rates'!$D$30,0,'B1-NBV NTV Detail'!$W588-1))</f>
        <v>1</v>
      </c>
      <c r="AC588" s="126">
        <f t="shared" ca="1" si="62"/>
        <v>8903.36</v>
      </c>
    </row>
    <row r="589" spans="1:29">
      <c r="A589" s="20" t="s">
        <v>93</v>
      </c>
      <c r="B589" s="24" t="s">
        <v>94</v>
      </c>
      <c r="C589" s="24" t="s">
        <v>104</v>
      </c>
      <c r="D589" s="24" t="s">
        <v>99</v>
      </c>
      <c r="E589" s="24" t="s">
        <v>96</v>
      </c>
      <c r="F589" s="213">
        <v>1988</v>
      </c>
      <c r="G589" s="215">
        <v>2022</v>
      </c>
      <c r="H589" s="215">
        <v>39476.71</v>
      </c>
      <c r="I589" s="215">
        <v>20212.12</v>
      </c>
      <c r="J589" s="216">
        <v>19264.59</v>
      </c>
      <c r="K589" s="219"/>
      <c r="L589" s="206"/>
      <c r="R589" s="110">
        <f t="shared" si="64"/>
        <v>1988</v>
      </c>
      <c r="S589" s="122">
        <f t="shared" si="63"/>
        <v>39476.71</v>
      </c>
      <c r="T589" s="111">
        <f>VLOOKUP(R589,'B4_VINTAGE-TAX'!$A$2:$C$100,3,FALSE)</f>
        <v>0</v>
      </c>
      <c r="U589" s="76">
        <v>1</v>
      </c>
      <c r="V589" s="126">
        <f t="shared" ref="V589:V652" si="66">S589*T589</f>
        <v>0</v>
      </c>
      <c r="W589" s="118">
        <f t="shared" si="65"/>
        <v>31</v>
      </c>
      <c r="X589" s="76">
        <v>1</v>
      </c>
      <c r="Y589" s="111">
        <f ca="1">IF(W589&gt;15,100%,OFFSET('B5_FED-CA Tax Depr Rates'!$D$23,0,'B1-NBV NTV Detail'!W589-1))</f>
        <v>1</v>
      </c>
      <c r="Z589" s="126">
        <f t="shared" ref="Z589:Z652" ca="1" si="67">(S589-V589)*Y589</f>
        <v>39476.71</v>
      </c>
      <c r="AA589" s="126">
        <f t="shared" ref="AA589:AA652" ca="1" si="68">V589+Z589</f>
        <v>39476.71</v>
      </c>
      <c r="AB589" s="111">
        <f ca="1">IF($W589&gt;22,100%,OFFSET('B5_FED-CA Tax Depr Rates'!$D$30,0,'B1-NBV NTV Detail'!$W589-1))</f>
        <v>1</v>
      </c>
      <c r="AC589" s="126">
        <f t="shared" ref="AC589:AC652" ca="1" si="69">AB589*S589</f>
        <v>39476.71</v>
      </c>
    </row>
    <row r="590" spans="1:29">
      <c r="A590" s="20" t="s">
        <v>93</v>
      </c>
      <c r="B590" s="24" t="s">
        <v>94</v>
      </c>
      <c r="C590" s="24" t="s">
        <v>104</v>
      </c>
      <c r="D590" s="24" t="s">
        <v>99</v>
      </c>
      <c r="E590" s="24" t="s">
        <v>96</v>
      </c>
      <c r="F590" s="213">
        <v>1989</v>
      </c>
      <c r="G590" s="215">
        <v>5241</v>
      </c>
      <c r="H590" s="215">
        <v>102282.7</v>
      </c>
      <c r="I590" s="215">
        <v>50866.55</v>
      </c>
      <c r="J590" s="216">
        <v>51416.15</v>
      </c>
      <c r="K590" s="219"/>
      <c r="L590" s="206"/>
      <c r="R590" s="110">
        <f t="shared" si="64"/>
        <v>1989</v>
      </c>
      <c r="S590" s="122">
        <f t="shared" si="63"/>
        <v>102282.7</v>
      </c>
      <c r="T590" s="111">
        <f>VLOOKUP(R590,'B4_VINTAGE-TAX'!$A$2:$C$100,3,FALSE)</f>
        <v>0</v>
      </c>
      <c r="U590" s="76">
        <v>1</v>
      </c>
      <c r="V590" s="126">
        <f t="shared" si="66"/>
        <v>0</v>
      </c>
      <c r="W590" s="118">
        <f t="shared" si="65"/>
        <v>30</v>
      </c>
      <c r="X590" s="76">
        <v>1</v>
      </c>
      <c r="Y590" s="111">
        <f ca="1">IF(W590&gt;15,100%,OFFSET('B5_FED-CA Tax Depr Rates'!$D$23,0,'B1-NBV NTV Detail'!W590-1))</f>
        <v>1</v>
      </c>
      <c r="Z590" s="126">
        <f t="shared" ca="1" si="67"/>
        <v>102282.7</v>
      </c>
      <c r="AA590" s="126">
        <f t="shared" ca="1" si="68"/>
        <v>102282.7</v>
      </c>
      <c r="AB590" s="111">
        <f ca="1">IF($W590&gt;22,100%,OFFSET('B5_FED-CA Tax Depr Rates'!$D$30,0,'B1-NBV NTV Detail'!$W590-1))</f>
        <v>1</v>
      </c>
      <c r="AC590" s="126">
        <f t="shared" ca="1" si="69"/>
        <v>102282.7</v>
      </c>
    </row>
    <row r="591" spans="1:29">
      <c r="A591" s="20" t="s">
        <v>93</v>
      </c>
      <c r="B591" s="24" t="s">
        <v>94</v>
      </c>
      <c r="C591" s="24" t="s">
        <v>104</v>
      </c>
      <c r="D591" s="24" t="s">
        <v>99</v>
      </c>
      <c r="E591" s="24" t="s">
        <v>96</v>
      </c>
      <c r="F591" s="213">
        <v>1990</v>
      </c>
      <c r="G591" s="215">
        <v>1719</v>
      </c>
      <c r="H591" s="215">
        <v>33548.199999999997</v>
      </c>
      <c r="I591" s="215">
        <v>16187.98</v>
      </c>
      <c r="J591" s="216">
        <v>17360.22</v>
      </c>
      <c r="K591" s="219"/>
      <c r="L591" s="206"/>
      <c r="R591" s="110">
        <f t="shared" si="64"/>
        <v>1990</v>
      </c>
      <c r="S591" s="122">
        <f t="shared" si="63"/>
        <v>33548.199999999997</v>
      </c>
      <c r="T591" s="111">
        <f>VLOOKUP(R591,'B4_VINTAGE-TAX'!$A$2:$C$100,3,FALSE)</f>
        <v>0</v>
      </c>
      <c r="U591" s="76">
        <v>1</v>
      </c>
      <c r="V591" s="126">
        <f t="shared" si="66"/>
        <v>0</v>
      </c>
      <c r="W591" s="118">
        <f t="shared" si="65"/>
        <v>29</v>
      </c>
      <c r="X591" s="76">
        <v>1</v>
      </c>
      <c r="Y591" s="111">
        <f ca="1">IF(W591&gt;15,100%,OFFSET('B5_FED-CA Tax Depr Rates'!$D$23,0,'B1-NBV NTV Detail'!W591-1))</f>
        <v>1</v>
      </c>
      <c r="Z591" s="126">
        <f t="shared" ca="1" si="67"/>
        <v>33548.199999999997</v>
      </c>
      <c r="AA591" s="126">
        <f t="shared" ca="1" si="68"/>
        <v>33548.199999999997</v>
      </c>
      <c r="AB591" s="111">
        <f ca="1">IF($W591&gt;22,100%,OFFSET('B5_FED-CA Tax Depr Rates'!$D$30,0,'B1-NBV NTV Detail'!$W591-1))</f>
        <v>1</v>
      </c>
      <c r="AC591" s="126">
        <f t="shared" ca="1" si="69"/>
        <v>33548.199999999997</v>
      </c>
    </row>
    <row r="592" spans="1:29">
      <c r="A592" s="20" t="s">
        <v>93</v>
      </c>
      <c r="B592" s="24" t="s">
        <v>94</v>
      </c>
      <c r="C592" s="24" t="s">
        <v>104</v>
      </c>
      <c r="D592" s="24" t="s">
        <v>99</v>
      </c>
      <c r="E592" s="24" t="s">
        <v>96</v>
      </c>
      <c r="F592" s="213">
        <v>1991</v>
      </c>
      <c r="G592" s="215">
        <v>956</v>
      </c>
      <c r="H592" s="215">
        <v>18658.34</v>
      </c>
      <c r="I592" s="215">
        <v>8725.1200000000008</v>
      </c>
      <c r="J592" s="216">
        <v>9933.2199999999993</v>
      </c>
      <c r="K592" s="219"/>
      <c r="L592" s="206"/>
      <c r="R592" s="110">
        <f t="shared" si="64"/>
        <v>1991</v>
      </c>
      <c r="S592" s="122">
        <f t="shared" si="63"/>
        <v>18658.34</v>
      </c>
      <c r="T592" s="111">
        <f>VLOOKUP(R592,'B4_VINTAGE-TAX'!$A$2:$C$100,3,FALSE)</f>
        <v>0</v>
      </c>
      <c r="U592" s="76">
        <v>1</v>
      </c>
      <c r="V592" s="126">
        <f t="shared" si="66"/>
        <v>0</v>
      </c>
      <c r="W592" s="118">
        <f t="shared" si="65"/>
        <v>28</v>
      </c>
      <c r="X592" s="76">
        <v>1</v>
      </c>
      <c r="Y592" s="111">
        <f ca="1">IF(W592&gt;15,100%,OFFSET('B5_FED-CA Tax Depr Rates'!$D$23,0,'B1-NBV NTV Detail'!W592-1))</f>
        <v>1</v>
      </c>
      <c r="Z592" s="126">
        <f t="shared" ca="1" si="67"/>
        <v>18658.34</v>
      </c>
      <c r="AA592" s="126">
        <f t="shared" ca="1" si="68"/>
        <v>18658.34</v>
      </c>
      <c r="AB592" s="111">
        <f ca="1">IF($W592&gt;22,100%,OFFSET('B5_FED-CA Tax Depr Rates'!$D$30,0,'B1-NBV NTV Detail'!$W592-1))</f>
        <v>1</v>
      </c>
      <c r="AC592" s="126">
        <f t="shared" ca="1" si="69"/>
        <v>18658.34</v>
      </c>
    </row>
    <row r="593" spans="1:29">
      <c r="A593" s="20" t="s">
        <v>93</v>
      </c>
      <c r="B593" s="24" t="s">
        <v>94</v>
      </c>
      <c r="C593" s="24" t="s">
        <v>104</v>
      </c>
      <c r="D593" s="24" t="s">
        <v>99</v>
      </c>
      <c r="E593" s="24" t="s">
        <v>96</v>
      </c>
      <c r="F593" s="213">
        <v>1992</v>
      </c>
      <c r="G593" s="215">
        <v>1046</v>
      </c>
      <c r="H593" s="215">
        <v>20430.7</v>
      </c>
      <c r="I593" s="215">
        <v>9247.1299999999992</v>
      </c>
      <c r="J593" s="216">
        <v>11183.57</v>
      </c>
      <c r="K593" s="219"/>
      <c r="L593" s="206"/>
      <c r="R593" s="110">
        <f t="shared" si="64"/>
        <v>1992</v>
      </c>
      <c r="S593" s="122">
        <f t="shared" si="63"/>
        <v>20430.7</v>
      </c>
      <c r="T593" s="111">
        <f>VLOOKUP(R593,'B4_VINTAGE-TAX'!$A$2:$C$100,3,FALSE)</f>
        <v>0</v>
      </c>
      <c r="U593" s="76">
        <v>1</v>
      </c>
      <c r="V593" s="126">
        <f t="shared" si="66"/>
        <v>0</v>
      </c>
      <c r="W593" s="118">
        <f t="shared" si="65"/>
        <v>27</v>
      </c>
      <c r="X593" s="76">
        <v>1</v>
      </c>
      <c r="Y593" s="111">
        <f ca="1">IF(W593&gt;15,100%,OFFSET('B5_FED-CA Tax Depr Rates'!$D$23,0,'B1-NBV NTV Detail'!W593-1))</f>
        <v>1</v>
      </c>
      <c r="Z593" s="126">
        <f t="shared" ca="1" si="67"/>
        <v>20430.7</v>
      </c>
      <c r="AA593" s="126">
        <f t="shared" ca="1" si="68"/>
        <v>20430.7</v>
      </c>
      <c r="AB593" s="111">
        <f ca="1">IF($W593&gt;22,100%,OFFSET('B5_FED-CA Tax Depr Rates'!$D$30,0,'B1-NBV NTV Detail'!$W593-1))</f>
        <v>1</v>
      </c>
      <c r="AC593" s="126">
        <f t="shared" ca="1" si="69"/>
        <v>20430.7</v>
      </c>
    </row>
    <row r="594" spans="1:29">
      <c r="A594" s="20" t="s">
        <v>93</v>
      </c>
      <c r="B594" s="24" t="s">
        <v>94</v>
      </c>
      <c r="C594" s="24" t="s">
        <v>104</v>
      </c>
      <c r="D594" s="24" t="s">
        <v>99</v>
      </c>
      <c r="E594" s="24" t="s">
        <v>96</v>
      </c>
      <c r="F594" s="213">
        <v>1993</v>
      </c>
      <c r="G594" s="215">
        <v>1202</v>
      </c>
      <c r="H594" s="215">
        <v>23468.95</v>
      </c>
      <c r="I594" s="215">
        <v>10267.31</v>
      </c>
      <c r="J594" s="216">
        <v>13201.64</v>
      </c>
      <c r="K594" s="219"/>
      <c r="L594" s="206"/>
      <c r="R594" s="110">
        <f t="shared" si="64"/>
        <v>1993</v>
      </c>
      <c r="S594" s="122">
        <f t="shared" si="63"/>
        <v>23468.95</v>
      </c>
      <c r="T594" s="111">
        <f>VLOOKUP(R594,'B4_VINTAGE-TAX'!$A$2:$C$100,3,FALSE)</f>
        <v>0</v>
      </c>
      <c r="U594" s="76">
        <v>1</v>
      </c>
      <c r="V594" s="126">
        <f t="shared" si="66"/>
        <v>0</v>
      </c>
      <c r="W594" s="118">
        <f t="shared" si="65"/>
        <v>26</v>
      </c>
      <c r="X594" s="76">
        <v>1</v>
      </c>
      <c r="Y594" s="111">
        <f ca="1">IF(W594&gt;15,100%,OFFSET('B5_FED-CA Tax Depr Rates'!$D$23,0,'B1-NBV NTV Detail'!W594-1))</f>
        <v>1</v>
      </c>
      <c r="Z594" s="126">
        <f t="shared" ca="1" si="67"/>
        <v>23468.95</v>
      </c>
      <c r="AA594" s="126">
        <f t="shared" ca="1" si="68"/>
        <v>23468.95</v>
      </c>
      <c r="AB594" s="111">
        <f ca="1">IF($W594&gt;22,100%,OFFSET('B5_FED-CA Tax Depr Rates'!$D$30,0,'B1-NBV NTV Detail'!$W594-1))</f>
        <v>1</v>
      </c>
      <c r="AC594" s="126">
        <f t="shared" ca="1" si="69"/>
        <v>23468.95</v>
      </c>
    </row>
    <row r="595" spans="1:29">
      <c r="A595" s="20" t="s">
        <v>93</v>
      </c>
      <c r="B595" s="24" t="s">
        <v>94</v>
      </c>
      <c r="C595" s="24" t="s">
        <v>104</v>
      </c>
      <c r="D595" s="24" t="s">
        <v>99</v>
      </c>
      <c r="E595" s="24" t="s">
        <v>96</v>
      </c>
      <c r="F595" s="213">
        <v>1994</v>
      </c>
      <c r="G595" s="215">
        <v>127</v>
      </c>
      <c r="H595" s="215">
        <v>2482.9899999999998</v>
      </c>
      <c r="I595" s="215">
        <v>1048.4000000000001</v>
      </c>
      <c r="J595" s="216">
        <v>1434.59</v>
      </c>
      <c r="K595" s="219"/>
      <c r="L595" s="206"/>
      <c r="R595" s="110">
        <f t="shared" si="64"/>
        <v>1994</v>
      </c>
      <c r="S595" s="122">
        <f t="shared" si="63"/>
        <v>2482.9899999999998</v>
      </c>
      <c r="T595" s="111">
        <f>VLOOKUP(R595,'B4_VINTAGE-TAX'!$A$2:$C$100,3,FALSE)</f>
        <v>0</v>
      </c>
      <c r="U595" s="76">
        <v>1</v>
      </c>
      <c r="V595" s="126">
        <f t="shared" si="66"/>
        <v>0</v>
      </c>
      <c r="W595" s="118">
        <f t="shared" si="65"/>
        <v>25</v>
      </c>
      <c r="X595" s="76">
        <v>1</v>
      </c>
      <c r="Y595" s="111">
        <f ca="1">IF(W595&gt;15,100%,OFFSET('B5_FED-CA Tax Depr Rates'!$D$23,0,'B1-NBV NTV Detail'!W595-1))</f>
        <v>1</v>
      </c>
      <c r="Z595" s="126">
        <f t="shared" ca="1" si="67"/>
        <v>2482.9899999999998</v>
      </c>
      <c r="AA595" s="126">
        <f t="shared" ca="1" si="68"/>
        <v>2482.9899999999998</v>
      </c>
      <c r="AB595" s="111">
        <f ca="1">IF($W595&gt;22,100%,OFFSET('B5_FED-CA Tax Depr Rates'!$D$30,0,'B1-NBV NTV Detail'!$W595-1))</f>
        <v>1</v>
      </c>
      <c r="AC595" s="126">
        <f t="shared" ca="1" si="69"/>
        <v>2482.9899999999998</v>
      </c>
    </row>
    <row r="596" spans="1:29">
      <c r="A596" s="20" t="s">
        <v>93</v>
      </c>
      <c r="B596" s="24" t="s">
        <v>94</v>
      </c>
      <c r="C596" s="24" t="s">
        <v>104</v>
      </c>
      <c r="D596" s="24" t="s">
        <v>99</v>
      </c>
      <c r="E596" s="24" t="s">
        <v>96</v>
      </c>
      <c r="F596" s="213">
        <v>1996</v>
      </c>
      <c r="G596" s="215">
        <v>786</v>
      </c>
      <c r="H596" s="215">
        <v>15339.06</v>
      </c>
      <c r="I596" s="215">
        <v>6003.41</v>
      </c>
      <c r="J596" s="216">
        <v>9335.65</v>
      </c>
      <c r="K596" s="219"/>
      <c r="L596" s="206"/>
      <c r="R596" s="110">
        <f t="shared" si="64"/>
        <v>1996</v>
      </c>
      <c r="S596" s="122">
        <f t="shared" ref="S596:S659" si="70">H596</f>
        <v>15339.06</v>
      </c>
      <c r="T596" s="111">
        <f>VLOOKUP(R596,'B4_VINTAGE-TAX'!$A$2:$C$100,3,FALSE)</f>
        <v>0</v>
      </c>
      <c r="U596" s="76">
        <v>1</v>
      </c>
      <c r="V596" s="126">
        <f t="shared" si="66"/>
        <v>0</v>
      </c>
      <c r="W596" s="118">
        <f t="shared" si="65"/>
        <v>23</v>
      </c>
      <c r="X596" s="76">
        <v>1</v>
      </c>
      <c r="Y596" s="111">
        <f ca="1">IF(W596&gt;15,100%,OFFSET('B5_FED-CA Tax Depr Rates'!$D$23,0,'B1-NBV NTV Detail'!W596-1))</f>
        <v>1</v>
      </c>
      <c r="Z596" s="126">
        <f t="shared" ca="1" si="67"/>
        <v>15339.06</v>
      </c>
      <c r="AA596" s="126">
        <f t="shared" ca="1" si="68"/>
        <v>15339.06</v>
      </c>
      <c r="AB596" s="111">
        <f ca="1">IF($W596&gt;22,100%,OFFSET('B5_FED-CA Tax Depr Rates'!$D$30,0,'B1-NBV NTV Detail'!$W596-1))</f>
        <v>1</v>
      </c>
      <c r="AC596" s="126">
        <f t="shared" ca="1" si="69"/>
        <v>15339.06</v>
      </c>
    </row>
    <row r="597" spans="1:29">
      <c r="A597" s="20" t="s">
        <v>93</v>
      </c>
      <c r="B597" s="24" t="s">
        <v>94</v>
      </c>
      <c r="C597" s="24" t="s">
        <v>104</v>
      </c>
      <c r="D597" s="24" t="s">
        <v>99</v>
      </c>
      <c r="E597" s="24" t="s">
        <v>96</v>
      </c>
      <c r="F597" s="213">
        <v>2001</v>
      </c>
      <c r="G597" s="215" t="s">
        <v>322</v>
      </c>
      <c r="H597" s="215">
        <v>0</v>
      </c>
      <c r="I597" s="215" t="s">
        <v>322</v>
      </c>
      <c r="J597" s="216" t="s">
        <v>322</v>
      </c>
      <c r="K597" s="219"/>
      <c r="L597" s="206"/>
      <c r="R597" s="110">
        <f t="shared" si="64"/>
        <v>2001</v>
      </c>
      <c r="S597" s="122">
        <f t="shared" si="70"/>
        <v>0</v>
      </c>
      <c r="T597" s="111">
        <f>VLOOKUP(R597,'B4_VINTAGE-TAX'!$A$2:$C$100,3,FALSE)</f>
        <v>7.4999999999999997E-2</v>
      </c>
      <c r="U597" s="76">
        <v>1</v>
      </c>
      <c r="V597" s="126">
        <f t="shared" si="66"/>
        <v>0</v>
      </c>
      <c r="W597" s="118">
        <f t="shared" si="65"/>
        <v>18</v>
      </c>
      <c r="X597" s="76">
        <v>1</v>
      </c>
      <c r="Y597" s="111">
        <f ca="1">IF(W597&gt;15,100%,OFFSET('B5_FED-CA Tax Depr Rates'!$D$23,0,'B1-NBV NTV Detail'!W597-1))</f>
        <v>1</v>
      </c>
      <c r="Z597" s="126">
        <f t="shared" ca="1" si="67"/>
        <v>0</v>
      </c>
      <c r="AA597" s="126">
        <f t="shared" ca="1" si="68"/>
        <v>0</v>
      </c>
      <c r="AB597" s="111">
        <f ca="1">IF($W597&gt;22,100%,OFFSET('B5_FED-CA Tax Depr Rates'!$D$30,0,'B1-NBV NTV Detail'!$W597-1))</f>
        <v>0.95081908920987279</v>
      </c>
      <c r="AC597" s="126">
        <f t="shared" ca="1" si="69"/>
        <v>0</v>
      </c>
    </row>
    <row r="598" spans="1:29">
      <c r="A598" s="20" t="s">
        <v>93</v>
      </c>
      <c r="B598" s="24" t="s">
        <v>94</v>
      </c>
      <c r="C598" s="24" t="s">
        <v>104</v>
      </c>
      <c r="D598" s="24" t="s">
        <v>99</v>
      </c>
      <c r="E598" s="24" t="s">
        <v>96</v>
      </c>
      <c r="F598" s="213">
        <v>2003</v>
      </c>
      <c r="G598" s="215" t="s">
        <v>322</v>
      </c>
      <c r="H598" s="215">
        <v>0</v>
      </c>
      <c r="I598" s="215" t="s">
        <v>322</v>
      </c>
      <c r="J598" s="216" t="s">
        <v>322</v>
      </c>
      <c r="K598" s="219"/>
      <c r="L598" s="206"/>
      <c r="R598" s="110">
        <f t="shared" si="64"/>
        <v>2003</v>
      </c>
      <c r="S598" s="122">
        <f t="shared" si="70"/>
        <v>0</v>
      </c>
      <c r="T598" s="111">
        <f>VLOOKUP(R598,'B4_VINTAGE-TAX'!$A$2:$C$100,3,FALSE)</f>
        <v>0.3</v>
      </c>
      <c r="U598" s="76">
        <v>1</v>
      </c>
      <c r="V598" s="126">
        <f t="shared" si="66"/>
        <v>0</v>
      </c>
      <c r="W598" s="118">
        <f t="shared" si="65"/>
        <v>16</v>
      </c>
      <c r="X598" s="76">
        <v>1</v>
      </c>
      <c r="Y598" s="111">
        <f ca="1">IF(W598&gt;15,100%,OFFSET('B5_FED-CA Tax Depr Rates'!$D$23,0,'B1-NBV NTV Detail'!W598-1))</f>
        <v>1</v>
      </c>
      <c r="Z598" s="126">
        <f t="shared" ca="1" si="67"/>
        <v>0</v>
      </c>
      <c r="AA598" s="126">
        <f t="shared" ca="1" si="68"/>
        <v>0</v>
      </c>
      <c r="AB598" s="111">
        <f ca="1">IF($W598&gt;22,100%,OFFSET('B5_FED-CA Tax Depr Rates'!$D$30,0,'B1-NBV NTV Detail'!$W598-1))</f>
        <v>0.90360004853597253</v>
      </c>
      <c r="AC598" s="126">
        <f t="shared" ca="1" si="69"/>
        <v>0</v>
      </c>
    </row>
    <row r="599" spans="1:29">
      <c r="A599" s="20" t="s">
        <v>93</v>
      </c>
      <c r="B599" s="24" t="s">
        <v>94</v>
      </c>
      <c r="C599" s="24" t="s">
        <v>104</v>
      </c>
      <c r="D599" s="24" t="s">
        <v>99</v>
      </c>
      <c r="E599" s="24" t="s">
        <v>96</v>
      </c>
      <c r="F599" s="213">
        <v>2006</v>
      </c>
      <c r="G599" s="215">
        <v>767</v>
      </c>
      <c r="H599" s="215">
        <v>14984.54</v>
      </c>
      <c r="I599" s="215">
        <v>3428.37</v>
      </c>
      <c r="J599" s="216">
        <v>11556.17</v>
      </c>
      <c r="K599" s="219"/>
      <c r="L599" s="206"/>
      <c r="R599" s="110">
        <f t="shared" si="64"/>
        <v>2006</v>
      </c>
      <c r="S599" s="122">
        <f t="shared" si="70"/>
        <v>14984.54</v>
      </c>
      <c r="T599" s="111">
        <f>VLOOKUP(R599,'B4_VINTAGE-TAX'!$A$2:$C$100,3,FALSE)</f>
        <v>0</v>
      </c>
      <c r="U599" s="76">
        <v>1</v>
      </c>
      <c r="V599" s="126">
        <f t="shared" si="66"/>
        <v>0</v>
      </c>
      <c r="W599" s="118">
        <f t="shared" si="65"/>
        <v>13</v>
      </c>
      <c r="X599" s="76">
        <v>1</v>
      </c>
      <c r="Y599" s="111">
        <f ca="1">IF(W599&gt;15,100%,OFFSET('B5_FED-CA Tax Depr Rates'!$D$23,0,'B1-NBV NTV Detail'!W599-1))</f>
        <v>0.85240000000000016</v>
      </c>
      <c r="Z599" s="126">
        <f t="shared" ca="1" si="67"/>
        <v>12772.821896000003</v>
      </c>
      <c r="AA599" s="126">
        <f t="shared" ca="1" si="68"/>
        <v>12772.821896000003</v>
      </c>
      <c r="AB599" s="111">
        <f ca="1">IF($W599&gt;22,100%,OFFSET('B5_FED-CA Tax Depr Rates'!$D$30,0,'B1-NBV NTV Detail'!$W599-1))</f>
        <v>0.80325314005651005</v>
      </c>
      <c r="AC599" s="126">
        <f t="shared" ca="1" si="69"/>
        <v>12036.378807302377</v>
      </c>
    </row>
    <row r="600" spans="1:29">
      <c r="A600" s="20" t="s">
        <v>93</v>
      </c>
      <c r="B600" s="24" t="s">
        <v>94</v>
      </c>
      <c r="C600" s="24" t="s">
        <v>104</v>
      </c>
      <c r="D600" s="24" t="s">
        <v>99</v>
      </c>
      <c r="E600" s="24" t="s">
        <v>96</v>
      </c>
      <c r="F600" s="213">
        <v>2007</v>
      </c>
      <c r="G600" s="215">
        <v>701</v>
      </c>
      <c r="H600" s="215">
        <v>13696.54</v>
      </c>
      <c r="I600" s="215">
        <v>2898.95</v>
      </c>
      <c r="J600" s="216">
        <v>10797.59</v>
      </c>
      <c r="K600" s="219"/>
      <c r="L600" s="206"/>
      <c r="R600" s="110">
        <f t="shared" si="64"/>
        <v>2007</v>
      </c>
      <c r="S600" s="122">
        <f t="shared" si="70"/>
        <v>13696.54</v>
      </c>
      <c r="T600" s="111">
        <f>VLOOKUP(R600,'B4_VINTAGE-TAX'!$A$2:$C$100,3,FALSE)</f>
        <v>0</v>
      </c>
      <c r="U600" s="76">
        <v>1</v>
      </c>
      <c r="V600" s="126">
        <f t="shared" si="66"/>
        <v>0</v>
      </c>
      <c r="W600" s="118">
        <f t="shared" si="65"/>
        <v>12</v>
      </c>
      <c r="X600" s="76">
        <v>1</v>
      </c>
      <c r="Y600" s="111">
        <f ca="1">IF(W600&gt;15,100%,OFFSET('B5_FED-CA Tax Depr Rates'!$D$23,0,'B1-NBV NTV Detail'!W600-1))</f>
        <v>0.79330000000000012</v>
      </c>
      <c r="Z600" s="126">
        <f t="shared" ca="1" si="67"/>
        <v>10865.465182000002</v>
      </c>
      <c r="AA600" s="126">
        <f t="shared" ca="1" si="68"/>
        <v>10865.465182000002</v>
      </c>
      <c r="AB600" s="111">
        <f ca="1">IF($W600&gt;22,100%,OFFSET('B5_FED-CA Tax Depr Rates'!$D$30,0,'B1-NBV NTV Detail'!$W600-1))</f>
        <v>0.76192296715453778</v>
      </c>
      <c r="AC600" s="126">
        <f t="shared" ca="1" si="69"/>
        <v>10435.708396550814</v>
      </c>
    </row>
    <row r="601" spans="1:29">
      <c r="A601" s="20" t="s">
        <v>93</v>
      </c>
      <c r="B601" s="24" t="s">
        <v>94</v>
      </c>
      <c r="C601" s="24" t="s">
        <v>104</v>
      </c>
      <c r="D601" s="24" t="s">
        <v>99</v>
      </c>
      <c r="E601" s="24" t="s">
        <v>96</v>
      </c>
      <c r="F601" s="213">
        <v>2008</v>
      </c>
      <c r="G601" s="215">
        <v>142</v>
      </c>
      <c r="H601" s="215">
        <v>2786</v>
      </c>
      <c r="I601" s="215">
        <v>541.44000000000005</v>
      </c>
      <c r="J601" s="216">
        <v>2244.56</v>
      </c>
      <c r="K601" s="219"/>
      <c r="L601" s="206"/>
      <c r="R601" s="110">
        <f t="shared" si="64"/>
        <v>2008</v>
      </c>
      <c r="S601" s="122">
        <f t="shared" si="70"/>
        <v>2786</v>
      </c>
      <c r="T601" s="111">
        <f>VLOOKUP(R601,'B4_VINTAGE-TAX'!$A$2:$C$100,3,FALSE)</f>
        <v>0.5</v>
      </c>
      <c r="U601" s="76">
        <v>1</v>
      </c>
      <c r="V601" s="126">
        <f t="shared" si="66"/>
        <v>1393</v>
      </c>
      <c r="W601" s="118">
        <f t="shared" si="65"/>
        <v>11</v>
      </c>
      <c r="X601" s="76">
        <v>1</v>
      </c>
      <c r="Y601" s="111">
        <f ca="1">IF(W601&gt;15,100%,OFFSET('B5_FED-CA Tax Depr Rates'!$D$23,0,'B1-NBV NTV Detail'!W601-1))</f>
        <v>0.73430000000000006</v>
      </c>
      <c r="Z601" s="126">
        <f t="shared" ca="1" si="67"/>
        <v>1022.8799000000001</v>
      </c>
      <c r="AA601" s="126">
        <f t="shared" ca="1" si="68"/>
        <v>2415.8798999999999</v>
      </c>
      <c r="AB601" s="111">
        <f ca="1">IF($W601&gt;22,100%,OFFSET('B5_FED-CA Tax Depr Rates'!$D$30,0,'B1-NBV NTV Detail'!$W601-1))</f>
        <v>0.71667614798826351</v>
      </c>
      <c r="AC601" s="126">
        <f t="shared" ca="1" si="69"/>
        <v>1996.6597482953021</v>
      </c>
    </row>
    <row r="602" spans="1:29">
      <c r="A602" s="20" t="s">
        <v>93</v>
      </c>
      <c r="B602" s="24" t="s">
        <v>94</v>
      </c>
      <c r="C602" s="24" t="s">
        <v>104</v>
      </c>
      <c r="D602" s="24" t="s">
        <v>99</v>
      </c>
      <c r="E602" s="24" t="s">
        <v>96</v>
      </c>
      <c r="F602" s="213">
        <v>2009</v>
      </c>
      <c r="G602" s="215">
        <v>10986</v>
      </c>
      <c r="H602" s="215">
        <v>214393.8</v>
      </c>
      <c r="I602" s="215">
        <v>37914.57</v>
      </c>
      <c r="J602" s="216">
        <v>176479.23</v>
      </c>
      <c r="K602" s="219"/>
      <c r="L602" s="206"/>
      <c r="R602" s="110">
        <f t="shared" si="64"/>
        <v>2009</v>
      </c>
      <c r="S602" s="122">
        <f t="shared" si="70"/>
        <v>214393.8</v>
      </c>
      <c r="T602" s="111">
        <f>VLOOKUP(R602,'B4_VINTAGE-TAX'!$A$2:$C$100,3,FALSE)</f>
        <v>0.5</v>
      </c>
      <c r="U602" s="76">
        <v>1</v>
      </c>
      <c r="V602" s="126">
        <f t="shared" si="66"/>
        <v>107196.9</v>
      </c>
      <c r="W602" s="118">
        <f t="shared" si="65"/>
        <v>10</v>
      </c>
      <c r="X602" s="76">
        <v>1</v>
      </c>
      <c r="Y602" s="111">
        <f ca="1">IF(W602&gt;15,100%,OFFSET('B5_FED-CA Tax Depr Rates'!$D$23,0,'B1-NBV NTV Detail'!W602-1))</f>
        <v>0.67520000000000002</v>
      </c>
      <c r="Z602" s="126">
        <f t="shared" ca="1" si="67"/>
        <v>72379.346879999997</v>
      </c>
      <c r="AA602" s="126">
        <f t="shared" ca="1" si="68"/>
        <v>179576.24687999999</v>
      </c>
      <c r="AB602" s="111">
        <f ca="1">IF($W602&gt;22,100%,OFFSET('B5_FED-CA Tax Depr Rates'!$D$30,0,'B1-NBV NTV Detail'!$W602-1))</f>
        <v>0.66749929349637782</v>
      </c>
      <c r="AC602" s="126">
        <f t="shared" ca="1" si="69"/>
        <v>143107.71003000371</v>
      </c>
    </row>
    <row r="603" spans="1:29">
      <c r="A603" s="20" t="s">
        <v>93</v>
      </c>
      <c r="B603" s="24" t="s">
        <v>94</v>
      </c>
      <c r="C603" s="24" t="s">
        <v>104</v>
      </c>
      <c r="D603" s="24" t="s">
        <v>99</v>
      </c>
      <c r="E603" s="24" t="s">
        <v>96</v>
      </c>
      <c r="F603" s="213">
        <v>2010</v>
      </c>
      <c r="G603" s="215">
        <v>165</v>
      </c>
      <c r="H603" s="215">
        <v>3222.22</v>
      </c>
      <c r="I603" s="215">
        <v>512.82000000000005</v>
      </c>
      <c r="J603" s="216">
        <v>2709.4</v>
      </c>
      <c r="K603" s="219"/>
      <c r="L603" s="206"/>
      <c r="R603" s="110">
        <f t="shared" si="64"/>
        <v>2010</v>
      </c>
      <c r="S603" s="122">
        <f t="shared" si="70"/>
        <v>3222.22</v>
      </c>
      <c r="T603" s="111">
        <f>VLOOKUP(R603,'B4_VINTAGE-TAX'!$A$2:$C$100,3,FALSE)</f>
        <v>0.5</v>
      </c>
      <c r="U603" s="76">
        <v>1</v>
      </c>
      <c r="V603" s="126">
        <f t="shared" si="66"/>
        <v>1611.11</v>
      </c>
      <c r="W603" s="118">
        <f t="shared" si="65"/>
        <v>9</v>
      </c>
      <c r="X603" s="76">
        <v>1</v>
      </c>
      <c r="Y603" s="111">
        <f ca="1">IF(W603&gt;15,100%,OFFSET('B5_FED-CA Tax Depr Rates'!$D$23,0,'B1-NBV NTV Detail'!W603-1))</f>
        <v>0.61620000000000008</v>
      </c>
      <c r="Z603" s="126">
        <f t="shared" ca="1" si="67"/>
        <v>992.76598200000012</v>
      </c>
      <c r="AA603" s="126">
        <f t="shared" ca="1" si="68"/>
        <v>2603.875982</v>
      </c>
      <c r="AB603" s="111">
        <f ca="1">IF($W603&gt;22,100%,OFFSET('B5_FED-CA Tax Depr Rates'!$D$30,0,'B1-NBV NTV Detail'!$W603-1))</f>
        <v>0.61435779807049151</v>
      </c>
      <c r="AC603" s="126">
        <f t="shared" ca="1" si="69"/>
        <v>1979.5959840986991</v>
      </c>
    </row>
    <row r="604" spans="1:29">
      <c r="A604" s="20" t="s">
        <v>93</v>
      </c>
      <c r="B604" s="24" t="s">
        <v>94</v>
      </c>
      <c r="C604" s="24" t="s">
        <v>104</v>
      </c>
      <c r="D604" s="24" t="s">
        <v>100</v>
      </c>
      <c r="E604" s="24" t="s">
        <v>96</v>
      </c>
      <c r="F604" s="213">
        <v>1959</v>
      </c>
      <c r="G604" s="215" t="s">
        <v>322</v>
      </c>
      <c r="H604" s="215">
        <v>0</v>
      </c>
      <c r="I604" s="215" t="s">
        <v>322</v>
      </c>
      <c r="J604" s="216" t="s">
        <v>322</v>
      </c>
      <c r="K604" s="219"/>
      <c r="L604" s="206"/>
      <c r="R604" s="110">
        <f t="shared" si="64"/>
        <v>1959</v>
      </c>
      <c r="S604" s="122">
        <f t="shared" si="70"/>
        <v>0</v>
      </c>
      <c r="T604" s="111">
        <f>VLOOKUP(R604,'B4_VINTAGE-TAX'!$A$2:$C$100,3,FALSE)</f>
        <v>0</v>
      </c>
      <c r="U604" s="76">
        <v>1</v>
      </c>
      <c r="V604" s="126">
        <f t="shared" si="66"/>
        <v>0</v>
      </c>
      <c r="W604" s="118">
        <f t="shared" si="65"/>
        <v>60</v>
      </c>
      <c r="X604" s="76">
        <v>1</v>
      </c>
      <c r="Y604" s="111">
        <f ca="1">IF(W604&gt;15,100%,OFFSET('B5_FED-CA Tax Depr Rates'!$D$23,0,'B1-NBV NTV Detail'!W604-1))</f>
        <v>1</v>
      </c>
      <c r="Z604" s="126">
        <f t="shared" ca="1" si="67"/>
        <v>0</v>
      </c>
      <c r="AA604" s="126">
        <f t="shared" ca="1" si="68"/>
        <v>0</v>
      </c>
      <c r="AB604" s="111">
        <f ca="1">IF($W604&gt;22,100%,OFFSET('B5_FED-CA Tax Depr Rates'!$D$30,0,'B1-NBV NTV Detail'!$W604-1))</f>
        <v>1</v>
      </c>
      <c r="AC604" s="126">
        <f t="shared" ca="1" si="69"/>
        <v>0</v>
      </c>
    </row>
    <row r="605" spans="1:29">
      <c r="A605" s="20" t="s">
        <v>93</v>
      </c>
      <c r="B605" s="24" t="s">
        <v>94</v>
      </c>
      <c r="C605" s="24" t="s">
        <v>104</v>
      </c>
      <c r="D605" s="24" t="s">
        <v>100</v>
      </c>
      <c r="E605" s="24" t="s">
        <v>96</v>
      </c>
      <c r="F605" s="213">
        <v>1979</v>
      </c>
      <c r="G605" s="215">
        <v>402</v>
      </c>
      <c r="H605" s="215">
        <v>7859.28</v>
      </c>
      <c r="I605" s="215">
        <v>5025.3999999999996</v>
      </c>
      <c r="J605" s="216">
        <v>2833.88</v>
      </c>
      <c r="K605" s="219"/>
      <c r="L605" s="206"/>
      <c r="R605" s="110">
        <f t="shared" si="64"/>
        <v>1979</v>
      </c>
      <c r="S605" s="122">
        <f t="shared" si="70"/>
        <v>7859.28</v>
      </c>
      <c r="T605" s="111">
        <f>VLOOKUP(R605,'B4_VINTAGE-TAX'!$A$2:$C$100,3,FALSE)</f>
        <v>0</v>
      </c>
      <c r="U605" s="76">
        <v>1</v>
      </c>
      <c r="V605" s="126">
        <f t="shared" si="66"/>
        <v>0</v>
      </c>
      <c r="W605" s="118">
        <f t="shared" si="65"/>
        <v>40</v>
      </c>
      <c r="X605" s="76">
        <v>1</v>
      </c>
      <c r="Y605" s="111">
        <f ca="1">IF(W605&gt;15,100%,OFFSET('B5_FED-CA Tax Depr Rates'!$D$23,0,'B1-NBV NTV Detail'!W605-1))</f>
        <v>1</v>
      </c>
      <c r="Z605" s="126">
        <f t="shared" ca="1" si="67"/>
        <v>7859.28</v>
      </c>
      <c r="AA605" s="126">
        <f t="shared" ca="1" si="68"/>
        <v>7859.28</v>
      </c>
      <c r="AB605" s="111">
        <f ca="1">IF($W605&gt;22,100%,OFFSET('B5_FED-CA Tax Depr Rates'!$D$30,0,'B1-NBV NTV Detail'!$W605-1))</f>
        <v>1</v>
      </c>
      <c r="AC605" s="126">
        <f t="shared" ca="1" si="69"/>
        <v>7859.28</v>
      </c>
    </row>
    <row r="606" spans="1:29">
      <c r="A606" s="20" t="s">
        <v>93</v>
      </c>
      <c r="B606" s="24" t="s">
        <v>94</v>
      </c>
      <c r="C606" s="24" t="s">
        <v>104</v>
      </c>
      <c r="D606" s="24" t="s">
        <v>100</v>
      </c>
      <c r="E606" s="24" t="s">
        <v>96</v>
      </c>
      <c r="F606" s="213">
        <v>1996</v>
      </c>
      <c r="G606" s="215">
        <v>891</v>
      </c>
      <c r="H606" s="215">
        <v>17391.46</v>
      </c>
      <c r="I606" s="215">
        <v>6806.68</v>
      </c>
      <c r="J606" s="216">
        <v>10584.78</v>
      </c>
      <c r="K606" s="219"/>
      <c r="L606" s="206"/>
      <c r="R606" s="110">
        <f t="shared" si="64"/>
        <v>1996</v>
      </c>
      <c r="S606" s="122">
        <f t="shared" si="70"/>
        <v>17391.46</v>
      </c>
      <c r="T606" s="111">
        <f>VLOOKUP(R606,'B4_VINTAGE-TAX'!$A$2:$C$100,3,FALSE)</f>
        <v>0</v>
      </c>
      <c r="U606" s="76">
        <v>1</v>
      </c>
      <c r="V606" s="126">
        <f t="shared" si="66"/>
        <v>0</v>
      </c>
      <c r="W606" s="118">
        <f t="shared" si="65"/>
        <v>23</v>
      </c>
      <c r="X606" s="76">
        <v>1</v>
      </c>
      <c r="Y606" s="111">
        <f ca="1">IF(W606&gt;15,100%,OFFSET('B5_FED-CA Tax Depr Rates'!$D$23,0,'B1-NBV NTV Detail'!W606-1))</f>
        <v>1</v>
      </c>
      <c r="Z606" s="126">
        <f t="shared" ca="1" si="67"/>
        <v>17391.46</v>
      </c>
      <c r="AA606" s="126">
        <f t="shared" ca="1" si="68"/>
        <v>17391.46</v>
      </c>
      <c r="AB606" s="111">
        <f ca="1">IF($W606&gt;22,100%,OFFSET('B5_FED-CA Tax Depr Rates'!$D$30,0,'B1-NBV NTV Detail'!$W606-1))</f>
        <v>1</v>
      </c>
      <c r="AC606" s="126">
        <f t="shared" ca="1" si="69"/>
        <v>17391.46</v>
      </c>
    </row>
    <row r="607" spans="1:29">
      <c r="A607" s="20" t="s">
        <v>93</v>
      </c>
      <c r="B607" s="24" t="s">
        <v>94</v>
      </c>
      <c r="C607" s="24" t="s">
        <v>104</v>
      </c>
      <c r="D607" s="24" t="s">
        <v>100</v>
      </c>
      <c r="E607" s="24" t="s">
        <v>96</v>
      </c>
      <c r="F607" s="213">
        <v>2010</v>
      </c>
      <c r="G607" s="215">
        <v>6</v>
      </c>
      <c r="H607" s="215">
        <v>134.32</v>
      </c>
      <c r="I607" s="215">
        <v>21.38</v>
      </c>
      <c r="J607" s="216">
        <v>112.94</v>
      </c>
      <c r="K607" s="219"/>
      <c r="L607" s="206"/>
      <c r="R607" s="110">
        <f t="shared" si="64"/>
        <v>2010</v>
      </c>
      <c r="S607" s="122">
        <f t="shared" si="70"/>
        <v>134.32</v>
      </c>
      <c r="T607" s="111">
        <f>VLOOKUP(R607,'B4_VINTAGE-TAX'!$A$2:$C$100,3,FALSE)</f>
        <v>0.5</v>
      </c>
      <c r="U607" s="76">
        <v>1</v>
      </c>
      <c r="V607" s="126">
        <f t="shared" si="66"/>
        <v>67.16</v>
      </c>
      <c r="W607" s="118">
        <f t="shared" si="65"/>
        <v>9</v>
      </c>
      <c r="X607" s="76">
        <v>1</v>
      </c>
      <c r="Y607" s="111">
        <f ca="1">IF(W607&gt;15,100%,OFFSET('B5_FED-CA Tax Depr Rates'!$D$23,0,'B1-NBV NTV Detail'!W607-1))</f>
        <v>0.61620000000000008</v>
      </c>
      <c r="Z607" s="126">
        <f t="shared" ca="1" si="67"/>
        <v>41.383992000000006</v>
      </c>
      <c r="AA607" s="126">
        <f t="shared" ca="1" si="68"/>
        <v>108.543992</v>
      </c>
      <c r="AB607" s="111">
        <f ca="1">IF($W607&gt;22,100%,OFFSET('B5_FED-CA Tax Depr Rates'!$D$30,0,'B1-NBV NTV Detail'!$W607-1))</f>
        <v>0.61435779807049151</v>
      </c>
      <c r="AC607" s="126">
        <f t="shared" ca="1" si="69"/>
        <v>82.520539436828415</v>
      </c>
    </row>
    <row r="608" spans="1:29">
      <c r="A608" s="20" t="s">
        <v>93</v>
      </c>
      <c r="B608" s="24" t="s">
        <v>94</v>
      </c>
      <c r="C608" s="24" t="s">
        <v>104</v>
      </c>
      <c r="D608" s="24" t="s">
        <v>101</v>
      </c>
      <c r="E608" s="24" t="s">
        <v>96</v>
      </c>
      <c r="F608" s="213">
        <v>1978</v>
      </c>
      <c r="G608" s="215" t="s">
        <v>322</v>
      </c>
      <c r="H608" s="215">
        <v>0</v>
      </c>
      <c r="I608" s="215" t="s">
        <v>322</v>
      </c>
      <c r="J608" s="216" t="s">
        <v>322</v>
      </c>
      <c r="K608" s="219"/>
      <c r="L608" s="206"/>
      <c r="R608" s="110">
        <f t="shared" si="64"/>
        <v>1978</v>
      </c>
      <c r="S608" s="122">
        <f t="shared" si="70"/>
        <v>0</v>
      </c>
      <c r="T608" s="111">
        <f>VLOOKUP(R608,'B4_VINTAGE-TAX'!$A$2:$C$100,3,FALSE)</f>
        <v>0</v>
      </c>
      <c r="U608" s="76">
        <v>1</v>
      </c>
      <c r="V608" s="126">
        <f t="shared" si="66"/>
        <v>0</v>
      </c>
      <c r="W608" s="118">
        <f t="shared" si="65"/>
        <v>41</v>
      </c>
      <c r="X608" s="76">
        <v>1</v>
      </c>
      <c r="Y608" s="111">
        <f ca="1">IF(W608&gt;15,100%,OFFSET('B5_FED-CA Tax Depr Rates'!$D$23,0,'B1-NBV NTV Detail'!W608-1))</f>
        <v>1</v>
      </c>
      <c r="Z608" s="126">
        <f t="shared" ca="1" si="67"/>
        <v>0</v>
      </c>
      <c r="AA608" s="126">
        <f t="shared" ca="1" si="68"/>
        <v>0</v>
      </c>
      <c r="AB608" s="111">
        <f ca="1">IF($W608&gt;22,100%,OFFSET('B5_FED-CA Tax Depr Rates'!$D$30,0,'B1-NBV NTV Detail'!$W608-1))</f>
        <v>1</v>
      </c>
      <c r="AC608" s="126">
        <f t="shared" ca="1" si="69"/>
        <v>0</v>
      </c>
    </row>
    <row r="609" spans="1:29">
      <c r="A609" s="20" t="s">
        <v>93</v>
      </c>
      <c r="B609" s="24" t="s">
        <v>94</v>
      </c>
      <c r="C609" s="24" t="s">
        <v>104</v>
      </c>
      <c r="D609" s="24" t="s">
        <v>101</v>
      </c>
      <c r="E609" s="24" t="s">
        <v>96</v>
      </c>
      <c r="F609" s="213">
        <v>1996</v>
      </c>
      <c r="G609" s="215" t="s">
        <v>322</v>
      </c>
      <c r="H609" s="215">
        <v>0</v>
      </c>
      <c r="I609" s="215" t="s">
        <v>322</v>
      </c>
      <c r="J609" s="216" t="s">
        <v>322</v>
      </c>
      <c r="K609" s="219"/>
      <c r="L609" s="206"/>
      <c r="R609" s="110">
        <f t="shared" si="64"/>
        <v>1996</v>
      </c>
      <c r="S609" s="122">
        <f t="shared" si="70"/>
        <v>0</v>
      </c>
      <c r="T609" s="111">
        <f>VLOOKUP(R609,'B4_VINTAGE-TAX'!$A$2:$C$100,3,FALSE)</f>
        <v>0</v>
      </c>
      <c r="U609" s="76">
        <v>1</v>
      </c>
      <c r="V609" s="126">
        <f t="shared" si="66"/>
        <v>0</v>
      </c>
      <c r="W609" s="118">
        <f t="shared" si="65"/>
        <v>23</v>
      </c>
      <c r="X609" s="76">
        <v>1</v>
      </c>
      <c r="Y609" s="111">
        <f ca="1">IF(W609&gt;15,100%,OFFSET('B5_FED-CA Tax Depr Rates'!$D$23,0,'B1-NBV NTV Detail'!W609-1))</f>
        <v>1</v>
      </c>
      <c r="Z609" s="126">
        <f t="shared" ca="1" si="67"/>
        <v>0</v>
      </c>
      <c r="AA609" s="126">
        <f t="shared" ca="1" si="68"/>
        <v>0</v>
      </c>
      <c r="AB609" s="111">
        <f ca="1">IF($W609&gt;22,100%,OFFSET('B5_FED-CA Tax Depr Rates'!$D$30,0,'B1-NBV NTV Detail'!$W609-1))</f>
        <v>1</v>
      </c>
      <c r="AC609" s="126">
        <f t="shared" ca="1" si="69"/>
        <v>0</v>
      </c>
    </row>
    <row r="610" spans="1:29">
      <c r="A610" s="20" t="s">
        <v>93</v>
      </c>
      <c r="B610" s="24" t="s">
        <v>94</v>
      </c>
      <c r="C610" s="24" t="s">
        <v>104</v>
      </c>
      <c r="D610" s="24" t="s">
        <v>101</v>
      </c>
      <c r="E610" s="24" t="s">
        <v>96</v>
      </c>
      <c r="F610" s="213">
        <v>2010</v>
      </c>
      <c r="G610" s="215" t="s">
        <v>322</v>
      </c>
      <c r="H610" s="215">
        <v>0</v>
      </c>
      <c r="I610" s="215" t="s">
        <v>322</v>
      </c>
      <c r="J610" s="216" t="s">
        <v>322</v>
      </c>
      <c r="K610" s="219"/>
      <c r="L610" s="206"/>
      <c r="R610" s="110">
        <f t="shared" si="64"/>
        <v>2010</v>
      </c>
      <c r="S610" s="122">
        <f t="shared" si="70"/>
        <v>0</v>
      </c>
      <c r="T610" s="111">
        <f>VLOOKUP(R610,'B4_VINTAGE-TAX'!$A$2:$C$100,3,FALSE)</f>
        <v>0.5</v>
      </c>
      <c r="U610" s="76">
        <v>1</v>
      </c>
      <c r="V610" s="126">
        <f t="shared" si="66"/>
        <v>0</v>
      </c>
      <c r="W610" s="118">
        <f t="shared" si="65"/>
        <v>9</v>
      </c>
      <c r="X610" s="76">
        <v>1</v>
      </c>
      <c r="Y610" s="111">
        <f ca="1">IF(W610&gt;15,100%,OFFSET('B5_FED-CA Tax Depr Rates'!$D$23,0,'B1-NBV NTV Detail'!W610-1))</f>
        <v>0.61620000000000008</v>
      </c>
      <c r="Z610" s="126">
        <f t="shared" ca="1" si="67"/>
        <v>0</v>
      </c>
      <c r="AA610" s="126">
        <f t="shared" ca="1" si="68"/>
        <v>0</v>
      </c>
      <c r="AB610" s="111">
        <f ca="1">IF($W610&gt;22,100%,OFFSET('B5_FED-CA Tax Depr Rates'!$D$30,0,'B1-NBV NTV Detail'!$W610-1))</f>
        <v>0.61435779807049151</v>
      </c>
      <c r="AC610" s="126">
        <f t="shared" ca="1" si="69"/>
        <v>0</v>
      </c>
    </row>
    <row r="611" spans="1:29">
      <c r="A611" s="20" t="s">
        <v>93</v>
      </c>
      <c r="B611" s="24" t="s">
        <v>94</v>
      </c>
      <c r="C611" s="24" t="s">
        <v>106</v>
      </c>
      <c r="D611" s="24" t="s">
        <v>89</v>
      </c>
      <c r="E611" s="24" t="s">
        <v>96</v>
      </c>
      <c r="F611" s="213">
        <v>1962</v>
      </c>
      <c r="G611" s="215">
        <v>122</v>
      </c>
      <c r="H611" s="215">
        <v>2286.66</v>
      </c>
      <c r="I611" s="215">
        <v>1955.99</v>
      </c>
      <c r="J611" s="216">
        <v>330.67</v>
      </c>
      <c r="K611" s="219"/>
      <c r="L611" s="206"/>
      <c r="R611" s="110">
        <f t="shared" si="64"/>
        <v>1962</v>
      </c>
      <c r="S611" s="122">
        <f t="shared" si="70"/>
        <v>2286.66</v>
      </c>
      <c r="T611" s="111">
        <f>VLOOKUP(R611,'B4_VINTAGE-TAX'!$A$2:$C$100,3,FALSE)</f>
        <v>0</v>
      </c>
      <c r="U611" s="76">
        <v>1</v>
      </c>
      <c r="V611" s="126">
        <f t="shared" si="66"/>
        <v>0</v>
      </c>
      <c r="W611" s="118">
        <f t="shared" si="65"/>
        <v>57</v>
      </c>
      <c r="X611" s="76">
        <v>1</v>
      </c>
      <c r="Y611" s="111">
        <f ca="1">IF(W611&gt;15,100%,OFFSET('B5_FED-CA Tax Depr Rates'!$D$23,0,'B1-NBV NTV Detail'!W611-1))</f>
        <v>1</v>
      </c>
      <c r="Z611" s="126">
        <f t="shared" ca="1" si="67"/>
        <v>2286.66</v>
      </c>
      <c r="AA611" s="126">
        <f t="shared" ca="1" si="68"/>
        <v>2286.66</v>
      </c>
      <c r="AB611" s="111">
        <f ca="1">IF($W611&gt;22,100%,OFFSET('B5_FED-CA Tax Depr Rates'!$D$30,0,'B1-NBV NTV Detail'!$W611-1))</f>
        <v>1</v>
      </c>
      <c r="AC611" s="126">
        <f t="shared" ca="1" si="69"/>
        <v>2286.66</v>
      </c>
    </row>
    <row r="612" spans="1:29">
      <c r="A612" s="20" t="s">
        <v>93</v>
      </c>
      <c r="B612" s="24" t="s">
        <v>94</v>
      </c>
      <c r="C612" s="24" t="s">
        <v>106</v>
      </c>
      <c r="D612" s="24" t="s">
        <v>89</v>
      </c>
      <c r="E612" s="24" t="s">
        <v>96</v>
      </c>
      <c r="F612" s="213">
        <v>1967</v>
      </c>
      <c r="G612" s="215">
        <v>1</v>
      </c>
      <c r="H612" s="215">
        <v>22.02</v>
      </c>
      <c r="I612" s="215">
        <v>17.52</v>
      </c>
      <c r="J612" s="216">
        <v>4.5</v>
      </c>
      <c r="K612" s="219"/>
      <c r="L612" s="206"/>
      <c r="R612" s="110">
        <f t="shared" si="64"/>
        <v>1967</v>
      </c>
      <c r="S612" s="122">
        <f t="shared" si="70"/>
        <v>22.02</v>
      </c>
      <c r="T612" s="111">
        <f>VLOOKUP(R612,'B4_VINTAGE-TAX'!$A$2:$C$100,3,FALSE)</f>
        <v>0</v>
      </c>
      <c r="U612" s="76">
        <v>1</v>
      </c>
      <c r="V612" s="126">
        <f t="shared" si="66"/>
        <v>0</v>
      </c>
      <c r="W612" s="118">
        <f t="shared" si="65"/>
        <v>52</v>
      </c>
      <c r="X612" s="76">
        <v>1</v>
      </c>
      <c r="Y612" s="111">
        <f ca="1">IF(W612&gt;15,100%,OFFSET('B5_FED-CA Tax Depr Rates'!$D$23,0,'B1-NBV NTV Detail'!W612-1))</f>
        <v>1</v>
      </c>
      <c r="Z612" s="126">
        <f t="shared" ca="1" si="67"/>
        <v>22.02</v>
      </c>
      <c r="AA612" s="126">
        <f t="shared" ca="1" si="68"/>
        <v>22.02</v>
      </c>
      <c r="AB612" s="111">
        <f ca="1">IF($W612&gt;22,100%,OFFSET('B5_FED-CA Tax Depr Rates'!$D$30,0,'B1-NBV NTV Detail'!$W612-1))</f>
        <v>1</v>
      </c>
      <c r="AC612" s="126">
        <f t="shared" ca="1" si="69"/>
        <v>22.02</v>
      </c>
    </row>
    <row r="613" spans="1:29">
      <c r="A613" s="20" t="s">
        <v>93</v>
      </c>
      <c r="B613" s="24" t="s">
        <v>94</v>
      </c>
      <c r="C613" s="24" t="s">
        <v>106</v>
      </c>
      <c r="D613" s="24" t="s">
        <v>89</v>
      </c>
      <c r="E613" s="24" t="s">
        <v>96</v>
      </c>
      <c r="F613" s="213">
        <v>1969</v>
      </c>
      <c r="G613" s="215">
        <v>3</v>
      </c>
      <c r="H613" s="215">
        <v>72.709999999999994</v>
      </c>
      <c r="I613" s="215">
        <v>56.04</v>
      </c>
      <c r="J613" s="216">
        <v>16.670000000000002</v>
      </c>
      <c r="K613" s="219"/>
      <c r="L613" s="206"/>
      <c r="R613" s="110">
        <f t="shared" si="64"/>
        <v>1969</v>
      </c>
      <c r="S613" s="122">
        <f t="shared" si="70"/>
        <v>72.709999999999994</v>
      </c>
      <c r="T613" s="111">
        <f>VLOOKUP(R613,'B4_VINTAGE-TAX'!$A$2:$C$100,3,FALSE)</f>
        <v>0</v>
      </c>
      <c r="U613" s="76">
        <v>1</v>
      </c>
      <c r="V613" s="126">
        <f t="shared" si="66"/>
        <v>0</v>
      </c>
      <c r="W613" s="118">
        <f t="shared" si="65"/>
        <v>50</v>
      </c>
      <c r="X613" s="76">
        <v>1</v>
      </c>
      <c r="Y613" s="111">
        <f ca="1">IF(W613&gt;15,100%,OFFSET('B5_FED-CA Tax Depr Rates'!$D$23,0,'B1-NBV NTV Detail'!W613-1))</f>
        <v>1</v>
      </c>
      <c r="Z613" s="126">
        <f t="shared" ca="1" si="67"/>
        <v>72.709999999999994</v>
      </c>
      <c r="AA613" s="126">
        <f t="shared" ca="1" si="68"/>
        <v>72.709999999999994</v>
      </c>
      <c r="AB613" s="111">
        <f ca="1">IF($W613&gt;22,100%,OFFSET('B5_FED-CA Tax Depr Rates'!$D$30,0,'B1-NBV NTV Detail'!$W613-1))</f>
        <v>1</v>
      </c>
      <c r="AC613" s="126">
        <f t="shared" ca="1" si="69"/>
        <v>72.709999999999994</v>
      </c>
    </row>
    <row r="614" spans="1:29">
      <c r="A614" s="20" t="s">
        <v>93</v>
      </c>
      <c r="B614" s="24" t="s">
        <v>94</v>
      </c>
      <c r="C614" s="24" t="s">
        <v>106</v>
      </c>
      <c r="D614" s="24" t="s">
        <v>89</v>
      </c>
      <c r="E614" s="24" t="s">
        <v>96</v>
      </c>
      <c r="F614" s="213">
        <v>1971</v>
      </c>
      <c r="G614" s="215" t="s">
        <v>322</v>
      </c>
      <c r="H614" s="215">
        <v>2.13</v>
      </c>
      <c r="I614" s="215">
        <v>1.59</v>
      </c>
      <c r="J614" s="216">
        <v>0.54</v>
      </c>
      <c r="K614" s="219"/>
      <c r="L614" s="206"/>
      <c r="R614" s="110">
        <f t="shared" si="64"/>
        <v>1971</v>
      </c>
      <c r="S614" s="122">
        <f t="shared" si="70"/>
        <v>2.13</v>
      </c>
      <c r="T614" s="111">
        <f>VLOOKUP(R614,'B4_VINTAGE-TAX'!$A$2:$C$100,3,FALSE)</f>
        <v>0</v>
      </c>
      <c r="U614" s="76">
        <v>1</v>
      </c>
      <c r="V614" s="126">
        <f t="shared" si="66"/>
        <v>0</v>
      </c>
      <c r="W614" s="118">
        <f t="shared" si="65"/>
        <v>48</v>
      </c>
      <c r="X614" s="76">
        <v>1</v>
      </c>
      <c r="Y614" s="111">
        <f ca="1">IF(W614&gt;15,100%,OFFSET('B5_FED-CA Tax Depr Rates'!$D$23,0,'B1-NBV NTV Detail'!W614-1))</f>
        <v>1</v>
      </c>
      <c r="Z614" s="126">
        <f t="shared" ca="1" si="67"/>
        <v>2.13</v>
      </c>
      <c r="AA614" s="126">
        <f t="shared" ca="1" si="68"/>
        <v>2.13</v>
      </c>
      <c r="AB614" s="111">
        <f ca="1">IF($W614&gt;22,100%,OFFSET('B5_FED-CA Tax Depr Rates'!$D$30,0,'B1-NBV NTV Detail'!$W614-1))</f>
        <v>1</v>
      </c>
      <c r="AC614" s="126">
        <f t="shared" ca="1" si="69"/>
        <v>2.13</v>
      </c>
    </row>
    <row r="615" spans="1:29">
      <c r="A615" s="20" t="s">
        <v>93</v>
      </c>
      <c r="B615" s="24" t="s">
        <v>94</v>
      </c>
      <c r="C615" s="24" t="s">
        <v>106</v>
      </c>
      <c r="D615" s="24" t="s">
        <v>89</v>
      </c>
      <c r="E615" s="24" t="s">
        <v>96</v>
      </c>
      <c r="F615" s="213">
        <v>1972</v>
      </c>
      <c r="G615" s="215">
        <v>4</v>
      </c>
      <c r="H615" s="215">
        <v>90.82</v>
      </c>
      <c r="I615" s="215">
        <v>66.53</v>
      </c>
      <c r="J615" s="216">
        <v>24.29</v>
      </c>
      <c r="K615" s="219"/>
      <c r="L615" s="206"/>
      <c r="R615" s="110">
        <f t="shared" si="64"/>
        <v>1972</v>
      </c>
      <c r="S615" s="122">
        <f t="shared" si="70"/>
        <v>90.82</v>
      </c>
      <c r="T615" s="111">
        <f>VLOOKUP(R615,'B4_VINTAGE-TAX'!$A$2:$C$100,3,FALSE)</f>
        <v>0</v>
      </c>
      <c r="U615" s="76">
        <v>1</v>
      </c>
      <c r="V615" s="126">
        <f t="shared" si="66"/>
        <v>0</v>
      </c>
      <c r="W615" s="118">
        <f t="shared" si="65"/>
        <v>47</v>
      </c>
      <c r="X615" s="76">
        <v>1</v>
      </c>
      <c r="Y615" s="111">
        <f ca="1">IF(W615&gt;15,100%,OFFSET('B5_FED-CA Tax Depr Rates'!$D$23,0,'B1-NBV NTV Detail'!W615-1))</f>
        <v>1</v>
      </c>
      <c r="Z615" s="126">
        <f t="shared" ca="1" si="67"/>
        <v>90.82</v>
      </c>
      <c r="AA615" s="126">
        <f t="shared" ca="1" si="68"/>
        <v>90.82</v>
      </c>
      <c r="AB615" s="111">
        <f ca="1">IF($W615&gt;22,100%,OFFSET('B5_FED-CA Tax Depr Rates'!$D$30,0,'B1-NBV NTV Detail'!$W615-1))</f>
        <v>1</v>
      </c>
      <c r="AC615" s="126">
        <f t="shared" ca="1" si="69"/>
        <v>90.82</v>
      </c>
    </row>
    <row r="616" spans="1:29">
      <c r="A616" s="20" t="s">
        <v>93</v>
      </c>
      <c r="B616" s="24" t="s">
        <v>94</v>
      </c>
      <c r="C616" s="24" t="s">
        <v>106</v>
      </c>
      <c r="D616" s="24" t="s">
        <v>89</v>
      </c>
      <c r="E616" s="24" t="s">
        <v>96</v>
      </c>
      <c r="F616" s="213">
        <v>1973</v>
      </c>
      <c r="G616" s="215" t="s">
        <v>322</v>
      </c>
      <c r="H616" s="215">
        <v>1.3</v>
      </c>
      <c r="I616" s="215">
        <v>0.94</v>
      </c>
      <c r="J616" s="216">
        <v>0.36</v>
      </c>
      <c r="K616" s="219"/>
      <c r="L616" s="206"/>
      <c r="R616" s="110">
        <f t="shared" si="64"/>
        <v>1973</v>
      </c>
      <c r="S616" s="122">
        <f t="shared" si="70"/>
        <v>1.3</v>
      </c>
      <c r="T616" s="111">
        <f>VLOOKUP(R616,'B4_VINTAGE-TAX'!$A$2:$C$100,3,FALSE)</f>
        <v>0</v>
      </c>
      <c r="U616" s="76">
        <v>1</v>
      </c>
      <c r="V616" s="126">
        <f t="shared" si="66"/>
        <v>0</v>
      </c>
      <c r="W616" s="118">
        <f t="shared" si="65"/>
        <v>46</v>
      </c>
      <c r="X616" s="76">
        <v>1</v>
      </c>
      <c r="Y616" s="111">
        <f ca="1">IF(W616&gt;15,100%,OFFSET('B5_FED-CA Tax Depr Rates'!$D$23,0,'B1-NBV NTV Detail'!W616-1))</f>
        <v>1</v>
      </c>
      <c r="Z616" s="126">
        <f t="shared" ca="1" si="67"/>
        <v>1.3</v>
      </c>
      <c r="AA616" s="126">
        <f t="shared" ca="1" si="68"/>
        <v>1.3</v>
      </c>
      <c r="AB616" s="111">
        <f ca="1">IF($W616&gt;22,100%,OFFSET('B5_FED-CA Tax Depr Rates'!$D$30,0,'B1-NBV NTV Detail'!$W616-1))</f>
        <v>1</v>
      </c>
      <c r="AC616" s="126">
        <f t="shared" ca="1" si="69"/>
        <v>1.3</v>
      </c>
    </row>
    <row r="617" spans="1:29">
      <c r="A617" s="20" t="s">
        <v>93</v>
      </c>
      <c r="B617" s="24" t="s">
        <v>94</v>
      </c>
      <c r="C617" s="24" t="s">
        <v>106</v>
      </c>
      <c r="D617" s="24" t="s">
        <v>89</v>
      </c>
      <c r="E617" s="24" t="s">
        <v>96</v>
      </c>
      <c r="F617" s="213">
        <v>1974</v>
      </c>
      <c r="G617" s="215" t="s">
        <v>322</v>
      </c>
      <c r="H617" s="215">
        <v>1.72</v>
      </c>
      <c r="I617" s="215">
        <v>1.22</v>
      </c>
      <c r="J617" s="216">
        <v>0.5</v>
      </c>
      <c r="K617" s="219"/>
      <c r="L617" s="206"/>
      <c r="R617" s="110">
        <f t="shared" si="64"/>
        <v>1974</v>
      </c>
      <c r="S617" s="122">
        <f t="shared" si="70"/>
        <v>1.72</v>
      </c>
      <c r="T617" s="111">
        <f>VLOOKUP(R617,'B4_VINTAGE-TAX'!$A$2:$C$100,3,FALSE)</f>
        <v>0</v>
      </c>
      <c r="U617" s="76">
        <v>1</v>
      </c>
      <c r="V617" s="126">
        <f t="shared" si="66"/>
        <v>0</v>
      </c>
      <c r="W617" s="118">
        <f t="shared" si="65"/>
        <v>45</v>
      </c>
      <c r="X617" s="76">
        <v>1</v>
      </c>
      <c r="Y617" s="111">
        <f ca="1">IF(W617&gt;15,100%,OFFSET('B5_FED-CA Tax Depr Rates'!$D$23,0,'B1-NBV NTV Detail'!W617-1))</f>
        <v>1</v>
      </c>
      <c r="Z617" s="126">
        <f t="shared" ca="1" si="67"/>
        <v>1.72</v>
      </c>
      <c r="AA617" s="126">
        <f t="shared" ca="1" si="68"/>
        <v>1.72</v>
      </c>
      <c r="AB617" s="111">
        <f ca="1">IF($W617&gt;22,100%,OFFSET('B5_FED-CA Tax Depr Rates'!$D$30,0,'B1-NBV NTV Detail'!$W617-1))</f>
        <v>1</v>
      </c>
      <c r="AC617" s="126">
        <f t="shared" ca="1" si="69"/>
        <v>1.72</v>
      </c>
    </row>
    <row r="618" spans="1:29">
      <c r="A618" s="20" t="s">
        <v>93</v>
      </c>
      <c r="B618" s="24" t="s">
        <v>94</v>
      </c>
      <c r="C618" s="24" t="s">
        <v>106</v>
      </c>
      <c r="D618" s="24" t="s">
        <v>89</v>
      </c>
      <c r="E618" s="24" t="s">
        <v>96</v>
      </c>
      <c r="F618" s="213">
        <v>1977</v>
      </c>
      <c r="G618" s="215" t="s">
        <v>322</v>
      </c>
      <c r="H618" s="215">
        <v>2.7</v>
      </c>
      <c r="I618" s="215">
        <v>1.8</v>
      </c>
      <c r="J618" s="216">
        <v>0.9</v>
      </c>
      <c r="K618" s="219"/>
      <c r="L618" s="206"/>
      <c r="R618" s="110">
        <f t="shared" si="64"/>
        <v>1977</v>
      </c>
      <c r="S618" s="122">
        <f t="shared" si="70"/>
        <v>2.7</v>
      </c>
      <c r="T618" s="111">
        <f>VLOOKUP(R618,'B4_VINTAGE-TAX'!$A$2:$C$100,3,FALSE)</f>
        <v>0</v>
      </c>
      <c r="U618" s="76">
        <v>1</v>
      </c>
      <c r="V618" s="126">
        <f t="shared" si="66"/>
        <v>0</v>
      </c>
      <c r="W618" s="118">
        <f t="shared" si="65"/>
        <v>42</v>
      </c>
      <c r="X618" s="76">
        <v>1</v>
      </c>
      <c r="Y618" s="111">
        <f ca="1">IF(W618&gt;15,100%,OFFSET('B5_FED-CA Tax Depr Rates'!$D$23,0,'B1-NBV NTV Detail'!W618-1))</f>
        <v>1</v>
      </c>
      <c r="Z618" s="126">
        <f t="shared" ca="1" si="67"/>
        <v>2.7</v>
      </c>
      <c r="AA618" s="126">
        <f t="shared" ca="1" si="68"/>
        <v>2.7</v>
      </c>
      <c r="AB618" s="111">
        <f ca="1">IF($W618&gt;22,100%,OFFSET('B5_FED-CA Tax Depr Rates'!$D$30,0,'B1-NBV NTV Detail'!$W618-1))</f>
        <v>1</v>
      </c>
      <c r="AC618" s="126">
        <f t="shared" ca="1" si="69"/>
        <v>2.7</v>
      </c>
    </row>
    <row r="619" spans="1:29">
      <c r="A619" s="20" t="s">
        <v>93</v>
      </c>
      <c r="B619" s="24" t="s">
        <v>94</v>
      </c>
      <c r="C619" s="24" t="s">
        <v>106</v>
      </c>
      <c r="D619" s="24" t="s">
        <v>89</v>
      </c>
      <c r="E619" s="24" t="s">
        <v>96</v>
      </c>
      <c r="F619" s="213">
        <v>1979</v>
      </c>
      <c r="G619" s="215" t="s">
        <v>322</v>
      </c>
      <c r="H619" s="215">
        <v>2.7</v>
      </c>
      <c r="I619" s="215">
        <v>1.73</v>
      </c>
      <c r="J619" s="216">
        <v>0.97</v>
      </c>
      <c r="K619" s="219"/>
      <c r="L619" s="206"/>
      <c r="R619" s="110">
        <f t="shared" si="64"/>
        <v>1979</v>
      </c>
      <c r="S619" s="122">
        <f t="shared" si="70"/>
        <v>2.7</v>
      </c>
      <c r="T619" s="111">
        <f>VLOOKUP(R619,'B4_VINTAGE-TAX'!$A$2:$C$100,3,FALSE)</f>
        <v>0</v>
      </c>
      <c r="U619" s="76">
        <v>1</v>
      </c>
      <c r="V619" s="126">
        <f t="shared" si="66"/>
        <v>0</v>
      </c>
      <c r="W619" s="118">
        <f t="shared" si="65"/>
        <v>40</v>
      </c>
      <c r="X619" s="76">
        <v>1</v>
      </c>
      <c r="Y619" s="111">
        <f ca="1">IF(W619&gt;15,100%,OFFSET('B5_FED-CA Tax Depr Rates'!$D$23,0,'B1-NBV NTV Detail'!W619-1))</f>
        <v>1</v>
      </c>
      <c r="Z619" s="126">
        <f t="shared" ca="1" si="67"/>
        <v>2.7</v>
      </c>
      <c r="AA619" s="126">
        <f t="shared" ca="1" si="68"/>
        <v>2.7</v>
      </c>
      <c r="AB619" s="111">
        <f ca="1">IF($W619&gt;22,100%,OFFSET('B5_FED-CA Tax Depr Rates'!$D$30,0,'B1-NBV NTV Detail'!$W619-1))</f>
        <v>1</v>
      </c>
      <c r="AC619" s="126">
        <f t="shared" ca="1" si="69"/>
        <v>2.7</v>
      </c>
    </row>
    <row r="620" spans="1:29">
      <c r="A620" s="20" t="s">
        <v>93</v>
      </c>
      <c r="B620" s="24" t="s">
        <v>94</v>
      </c>
      <c r="C620" s="24" t="s">
        <v>106</v>
      </c>
      <c r="D620" s="24" t="s">
        <v>89</v>
      </c>
      <c r="E620" s="24" t="s">
        <v>96</v>
      </c>
      <c r="F620" s="213">
        <v>1981</v>
      </c>
      <c r="G620" s="215" t="s">
        <v>322</v>
      </c>
      <c r="H620" s="215">
        <v>9.1199999999999992</v>
      </c>
      <c r="I620" s="215">
        <v>5.58</v>
      </c>
      <c r="J620" s="216">
        <v>3.54</v>
      </c>
      <c r="K620" s="219"/>
      <c r="L620" s="206"/>
      <c r="R620" s="110">
        <f t="shared" si="64"/>
        <v>1981</v>
      </c>
      <c r="S620" s="122">
        <f t="shared" si="70"/>
        <v>9.1199999999999992</v>
      </c>
      <c r="T620" s="111">
        <f>VLOOKUP(R620,'B4_VINTAGE-TAX'!$A$2:$C$100,3,FALSE)</f>
        <v>0</v>
      </c>
      <c r="U620" s="76">
        <v>1</v>
      </c>
      <c r="V620" s="126">
        <f t="shared" si="66"/>
        <v>0</v>
      </c>
      <c r="W620" s="118">
        <f t="shared" si="65"/>
        <v>38</v>
      </c>
      <c r="X620" s="76">
        <v>1</v>
      </c>
      <c r="Y620" s="111">
        <f ca="1">IF(W620&gt;15,100%,OFFSET('B5_FED-CA Tax Depr Rates'!$D$23,0,'B1-NBV NTV Detail'!W620-1))</f>
        <v>1</v>
      </c>
      <c r="Z620" s="126">
        <f t="shared" ca="1" si="67"/>
        <v>9.1199999999999992</v>
      </c>
      <c r="AA620" s="126">
        <f t="shared" ca="1" si="68"/>
        <v>9.1199999999999992</v>
      </c>
      <c r="AB620" s="111">
        <f ca="1">IF($W620&gt;22,100%,OFFSET('B5_FED-CA Tax Depr Rates'!$D$30,0,'B1-NBV NTV Detail'!$W620-1))</f>
        <v>1</v>
      </c>
      <c r="AC620" s="126">
        <f t="shared" ca="1" si="69"/>
        <v>9.1199999999999992</v>
      </c>
    </row>
    <row r="621" spans="1:29">
      <c r="A621" s="20" t="s">
        <v>93</v>
      </c>
      <c r="B621" s="24" t="s">
        <v>94</v>
      </c>
      <c r="C621" s="24" t="s">
        <v>106</v>
      </c>
      <c r="D621" s="24" t="s">
        <v>89</v>
      </c>
      <c r="E621" s="24" t="s">
        <v>96</v>
      </c>
      <c r="F621" s="213">
        <v>1982</v>
      </c>
      <c r="G621" s="215" t="s">
        <v>322</v>
      </c>
      <c r="H621" s="215">
        <v>0</v>
      </c>
      <c r="I621" s="215" t="s">
        <v>322</v>
      </c>
      <c r="J621" s="216" t="s">
        <v>322</v>
      </c>
      <c r="K621" s="219"/>
      <c r="L621" s="206"/>
      <c r="R621" s="110">
        <f t="shared" si="64"/>
        <v>1982</v>
      </c>
      <c r="S621" s="122">
        <f t="shared" si="70"/>
        <v>0</v>
      </c>
      <c r="T621" s="111">
        <f>VLOOKUP(R621,'B4_VINTAGE-TAX'!$A$2:$C$100,3,FALSE)</f>
        <v>0</v>
      </c>
      <c r="U621" s="76">
        <v>1</v>
      </c>
      <c r="V621" s="126">
        <f t="shared" si="66"/>
        <v>0</v>
      </c>
      <c r="W621" s="118">
        <f t="shared" si="65"/>
        <v>37</v>
      </c>
      <c r="X621" s="76">
        <v>1</v>
      </c>
      <c r="Y621" s="111">
        <f ca="1">IF(W621&gt;15,100%,OFFSET('B5_FED-CA Tax Depr Rates'!$D$23,0,'B1-NBV NTV Detail'!W621-1))</f>
        <v>1</v>
      </c>
      <c r="Z621" s="126">
        <f t="shared" ca="1" si="67"/>
        <v>0</v>
      </c>
      <c r="AA621" s="126">
        <f t="shared" ca="1" si="68"/>
        <v>0</v>
      </c>
      <c r="AB621" s="111">
        <f ca="1">IF($W621&gt;22,100%,OFFSET('B5_FED-CA Tax Depr Rates'!$D$30,0,'B1-NBV NTV Detail'!$W621-1))</f>
        <v>1</v>
      </c>
      <c r="AC621" s="126">
        <f t="shared" ca="1" si="69"/>
        <v>0</v>
      </c>
    </row>
    <row r="622" spans="1:29">
      <c r="A622" s="20" t="s">
        <v>93</v>
      </c>
      <c r="B622" s="24" t="s">
        <v>94</v>
      </c>
      <c r="C622" s="24" t="s">
        <v>106</v>
      </c>
      <c r="D622" s="24" t="s">
        <v>89</v>
      </c>
      <c r="E622" s="24" t="s">
        <v>96</v>
      </c>
      <c r="F622" s="213">
        <v>1983</v>
      </c>
      <c r="G622" s="215" t="s">
        <v>322</v>
      </c>
      <c r="H622" s="215">
        <v>1.46</v>
      </c>
      <c r="I622" s="215">
        <v>0.85</v>
      </c>
      <c r="J622" s="216">
        <v>0.61</v>
      </c>
      <c r="K622" s="219"/>
      <c r="L622" s="206"/>
      <c r="R622" s="110">
        <f t="shared" si="64"/>
        <v>1983</v>
      </c>
      <c r="S622" s="122">
        <f t="shared" si="70"/>
        <v>1.46</v>
      </c>
      <c r="T622" s="111">
        <f>VLOOKUP(R622,'B4_VINTAGE-TAX'!$A$2:$C$100,3,FALSE)</f>
        <v>0</v>
      </c>
      <c r="U622" s="76">
        <v>1</v>
      </c>
      <c r="V622" s="126">
        <f t="shared" si="66"/>
        <v>0</v>
      </c>
      <c r="W622" s="118">
        <f t="shared" si="65"/>
        <v>36</v>
      </c>
      <c r="X622" s="76">
        <v>1</v>
      </c>
      <c r="Y622" s="111">
        <f ca="1">IF(W622&gt;15,100%,OFFSET('B5_FED-CA Tax Depr Rates'!$D$23,0,'B1-NBV NTV Detail'!W622-1))</f>
        <v>1</v>
      </c>
      <c r="Z622" s="126">
        <f t="shared" ca="1" si="67"/>
        <v>1.46</v>
      </c>
      <c r="AA622" s="126">
        <f t="shared" ca="1" si="68"/>
        <v>1.46</v>
      </c>
      <c r="AB622" s="111">
        <f ca="1">IF($W622&gt;22,100%,OFFSET('B5_FED-CA Tax Depr Rates'!$D$30,0,'B1-NBV NTV Detail'!$W622-1))</f>
        <v>1</v>
      </c>
      <c r="AC622" s="126">
        <f t="shared" ca="1" si="69"/>
        <v>1.46</v>
      </c>
    </row>
    <row r="623" spans="1:29">
      <c r="A623" s="20" t="s">
        <v>93</v>
      </c>
      <c r="B623" s="24" t="s">
        <v>94</v>
      </c>
      <c r="C623" s="24" t="s">
        <v>106</v>
      </c>
      <c r="D623" s="24" t="s">
        <v>89</v>
      </c>
      <c r="E623" s="24" t="s">
        <v>96</v>
      </c>
      <c r="F623" s="213">
        <v>1984</v>
      </c>
      <c r="G623" s="215">
        <v>3</v>
      </c>
      <c r="H623" s="215">
        <v>74.05</v>
      </c>
      <c r="I623" s="215">
        <v>42.18</v>
      </c>
      <c r="J623" s="216">
        <v>31.87</v>
      </c>
      <c r="K623" s="219"/>
      <c r="L623" s="206"/>
      <c r="R623" s="110">
        <f t="shared" si="64"/>
        <v>1984</v>
      </c>
      <c r="S623" s="122">
        <f t="shared" si="70"/>
        <v>74.05</v>
      </c>
      <c r="T623" s="111">
        <f>VLOOKUP(R623,'B4_VINTAGE-TAX'!$A$2:$C$100,3,FALSE)</f>
        <v>0</v>
      </c>
      <c r="U623" s="76">
        <v>1</v>
      </c>
      <c r="V623" s="126">
        <f t="shared" si="66"/>
        <v>0</v>
      </c>
      <c r="W623" s="118">
        <f t="shared" si="65"/>
        <v>35</v>
      </c>
      <c r="X623" s="76">
        <v>1</v>
      </c>
      <c r="Y623" s="111">
        <f ca="1">IF(W623&gt;15,100%,OFFSET('B5_FED-CA Tax Depr Rates'!$D$23,0,'B1-NBV NTV Detail'!W623-1))</f>
        <v>1</v>
      </c>
      <c r="Z623" s="126">
        <f t="shared" ca="1" si="67"/>
        <v>74.05</v>
      </c>
      <c r="AA623" s="126">
        <f t="shared" ca="1" si="68"/>
        <v>74.05</v>
      </c>
      <c r="AB623" s="111">
        <f ca="1">IF($W623&gt;22,100%,OFFSET('B5_FED-CA Tax Depr Rates'!$D$30,0,'B1-NBV NTV Detail'!$W623-1))</f>
        <v>1</v>
      </c>
      <c r="AC623" s="126">
        <f t="shared" ca="1" si="69"/>
        <v>74.05</v>
      </c>
    </row>
    <row r="624" spans="1:29">
      <c r="A624" s="20" t="s">
        <v>93</v>
      </c>
      <c r="B624" s="24" t="s">
        <v>94</v>
      </c>
      <c r="C624" s="24" t="s">
        <v>106</v>
      </c>
      <c r="D624" s="24" t="s">
        <v>89</v>
      </c>
      <c r="E624" s="24" t="s">
        <v>96</v>
      </c>
      <c r="F624" s="213">
        <v>1985</v>
      </c>
      <c r="G624" s="215" t="s">
        <v>322</v>
      </c>
      <c r="H624" s="215">
        <v>14.29</v>
      </c>
      <c r="I624" s="215">
        <v>7.94</v>
      </c>
      <c r="J624" s="216">
        <v>6.35</v>
      </c>
      <c r="K624" s="219"/>
      <c r="L624" s="206"/>
      <c r="R624" s="110">
        <f t="shared" si="64"/>
        <v>1985</v>
      </c>
      <c r="S624" s="122">
        <f t="shared" si="70"/>
        <v>14.29</v>
      </c>
      <c r="T624" s="111">
        <f>VLOOKUP(R624,'B4_VINTAGE-TAX'!$A$2:$C$100,3,FALSE)</f>
        <v>0</v>
      </c>
      <c r="U624" s="76">
        <v>1</v>
      </c>
      <c r="V624" s="126">
        <f t="shared" si="66"/>
        <v>0</v>
      </c>
      <c r="W624" s="118">
        <f t="shared" si="65"/>
        <v>34</v>
      </c>
      <c r="X624" s="76">
        <v>1</v>
      </c>
      <c r="Y624" s="111">
        <f ca="1">IF(W624&gt;15,100%,OFFSET('B5_FED-CA Tax Depr Rates'!$D$23,0,'B1-NBV NTV Detail'!W624-1))</f>
        <v>1</v>
      </c>
      <c r="Z624" s="126">
        <f t="shared" ca="1" si="67"/>
        <v>14.29</v>
      </c>
      <c r="AA624" s="126">
        <f t="shared" ca="1" si="68"/>
        <v>14.29</v>
      </c>
      <c r="AB624" s="111">
        <f ca="1">IF($W624&gt;22,100%,OFFSET('B5_FED-CA Tax Depr Rates'!$D$30,0,'B1-NBV NTV Detail'!$W624-1))</f>
        <v>1</v>
      </c>
      <c r="AC624" s="126">
        <f t="shared" ca="1" si="69"/>
        <v>14.29</v>
      </c>
    </row>
    <row r="625" spans="1:29">
      <c r="A625" s="20" t="s">
        <v>93</v>
      </c>
      <c r="B625" s="24" t="s">
        <v>94</v>
      </c>
      <c r="C625" s="24" t="s">
        <v>106</v>
      </c>
      <c r="D625" s="24" t="s">
        <v>89</v>
      </c>
      <c r="E625" s="24" t="s">
        <v>96</v>
      </c>
      <c r="F625" s="213">
        <v>1986</v>
      </c>
      <c r="G625" s="215">
        <v>2</v>
      </c>
      <c r="H625" s="215">
        <v>49.72</v>
      </c>
      <c r="I625" s="215">
        <v>26.9</v>
      </c>
      <c r="J625" s="216">
        <v>22.82</v>
      </c>
      <c r="K625" s="219"/>
      <c r="L625" s="206"/>
      <c r="R625" s="110">
        <f t="shared" si="64"/>
        <v>1986</v>
      </c>
      <c r="S625" s="122">
        <f t="shared" si="70"/>
        <v>49.72</v>
      </c>
      <c r="T625" s="111">
        <f>VLOOKUP(R625,'B4_VINTAGE-TAX'!$A$2:$C$100,3,FALSE)</f>
        <v>0</v>
      </c>
      <c r="U625" s="76">
        <v>1</v>
      </c>
      <c r="V625" s="126">
        <f t="shared" si="66"/>
        <v>0</v>
      </c>
      <c r="W625" s="118">
        <f t="shared" si="65"/>
        <v>33</v>
      </c>
      <c r="X625" s="76">
        <v>1</v>
      </c>
      <c r="Y625" s="111">
        <f ca="1">IF(W625&gt;15,100%,OFFSET('B5_FED-CA Tax Depr Rates'!$D$23,0,'B1-NBV NTV Detail'!W625-1))</f>
        <v>1</v>
      </c>
      <c r="Z625" s="126">
        <f t="shared" ca="1" si="67"/>
        <v>49.72</v>
      </c>
      <c r="AA625" s="126">
        <f t="shared" ca="1" si="68"/>
        <v>49.72</v>
      </c>
      <c r="AB625" s="111">
        <f ca="1">IF($W625&gt;22,100%,OFFSET('B5_FED-CA Tax Depr Rates'!$D$30,0,'B1-NBV NTV Detail'!$W625-1))</f>
        <v>1</v>
      </c>
      <c r="AC625" s="126">
        <f t="shared" ca="1" si="69"/>
        <v>49.72</v>
      </c>
    </row>
    <row r="626" spans="1:29">
      <c r="A626" s="20" t="s">
        <v>93</v>
      </c>
      <c r="B626" s="24" t="s">
        <v>94</v>
      </c>
      <c r="C626" s="24" t="s">
        <v>106</v>
      </c>
      <c r="D626" s="24" t="s">
        <v>89</v>
      </c>
      <c r="E626" s="24" t="s">
        <v>96</v>
      </c>
      <c r="F626" s="213">
        <v>1987</v>
      </c>
      <c r="G626" s="215" t="s">
        <v>322</v>
      </c>
      <c r="H626" s="215">
        <v>10.31</v>
      </c>
      <c r="I626" s="215">
        <v>5.43</v>
      </c>
      <c r="J626" s="216">
        <v>4.88</v>
      </c>
      <c r="K626" s="219"/>
      <c r="L626" s="206"/>
      <c r="R626" s="110">
        <f t="shared" si="64"/>
        <v>1987</v>
      </c>
      <c r="S626" s="122">
        <f t="shared" si="70"/>
        <v>10.31</v>
      </c>
      <c r="T626" s="111">
        <f>VLOOKUP(R626,'B4_VINTAGE-TAX'!$A$2:$C$100,3,FALSE)</f>
        <v>0</v>
      </c>
      <c r="U626" s="76">
        <v>1</v>
      </c>
      <c r="V626" s="126">
        <f t="shared" si="66"/>
        <v>0</v>
      </c>
      <c r="W626" s="118">
        <f t="shared" si="65"/>
        <v>32</v>
      </c>
      <c r="X626" s="76">
        <v>1</v>
      </c>
      <c r="Y626" s="111">
        <f ca="1">IF(W626&gt;15,100%,OFFSET('B5_FED-CA Tax Depr Rates'!$D$23,0,'B1-NBV NTV Detail'!W626-1))</f>
        <v>1</v>
      </c>
      <c r="Z626" s="126">
        <f t="shared" ca="1" si="67"/>
        <v>10.31</v>
      </c>
      <c r="AA626" s="126">
        <f t="shared" ca="1" si="68"/>
        <v>10.31</v>
      </c>
      <c r="AB626" s="111">
        <f ca="1">IF($W626&gt;22,100%,OFFSET('B5_FED-CA Tax Depr Rates'!$D$30,0,'B1-NBV NTV Detail'!$W626-1))</f>
        <v>1</v>
      </c>
      <c r="AC626" s="126">
        <f t="shared" ca="1" si="69"/>
        <v>10.31</v>
      </c>
    </row>
    <row r="627" spans="1:29">
      <c r="A627" s="20" t="s">
        <v>93</v>
      </c>
      <c r="B627" s="24" t="s">
        <v>94</v>
      </c>
      <c r="C627" s="24" t="s">
        <v>106</v>
      </c>
      <c r="D627" s="24" t="s">
        <v>89</v>
      </c>
      <c r="E627" s="24" t="s">
        <v>96</v>
      </c>
      <c r="F627" s="213">
        <v>1988</v>
      </c>
      <c r="G627" s="215">
        <v>1</v>
      </c>
      <c r="H627" s="215">
        <v>29.11</v>
      </c>
      <c r="I627" s="215">
        <v>14.9</v>
      </c>
      <c r="J627" s="216">
        <v>14.21</v>
      </c>
      <c r="K627" s="219"/>
      <c r="L627" s="206"/>
      <c r="R627" s="110">
        <f t="shared" si="64"/>
        <v>1988</v>
      </c>
      <c r="S627" s="122">
        <f t="shared" si="70"/>
        <v>29.11</v>
      </c>
      <c r="T627" s="111">
        <f>VLOOKUP(R627,'B4_VINTAGE-TAX'!$A$2:$C$100,3,FALSE)</f>
        <v>0</v>
      </c>
      <c r="U627" s="76">
        <v>1</v>
      </c>
      <c r="V627" s="126">
        <f t="shared" si="66"/>
        <v>0</v>
      </c>
      <c r="W627" s="118">
        <f t="shared" si="65"/>
        <v>31</v>
      </c>
      <c r="X627" s="76">
        <v>1</v>
      </c>
      <c r="Y627" s="111">
        <f ca="1">IF(W627&gt;15,100%,OFFSET('B5_FED-CA Tax Depr Rates'!$D$23,0,'B1-NBV NTV Detail'!W627-1))</f>
        <v>1</v>
      </c>
      <c r="Z627" s="126">
        <f t="shared" ca="1" si="67"/>
        <v>29.11</v>
      </c>
      <c r="AA627" s="126">
        <f t="shared" ca="1" si="68"/>
        <v>29.11</v>
      </c>
      <c r="AB627" s="111">
        <f ca="1">IF($W627&gt;22,100%,OFFSET('B5_FED-CA Tax Depr Rates'!$D$30,0,'B1-NBV NTV Detail'!$W627-1))</f>
        <v>1</v>
      </c>
      <c r="AC627" s="126">
        <f t="shared" ca="1" si="69"/>
        <v>29.11</v>
      </c>
    </row>
    <row r="628" spans="1:29">
      <c r="A628" s="20" t="s">
        <v>93</v>
      </c>
      <c r="B628" s="24" t="s">
        <v>94</v>
      </c>
      <c r="C628" s="24" t="s">
        <v>106</v>
      </c>
      <c r="D628" s="24" t="s">
        <v>89</v>
      </c>
      <c r="E628" s="24" t="s">
        <v>96</v>
      </c>
      <c r="F628" s="213">
        <v>1990</v>
      </c>
      <c r="G628" s="215" t="s">
        <v>322</v>
      </c>
      <c r="H628" s="215">
        <v>16.989999999999998</v>
      </c>
      <c r="I628" s="215">
        <v>8.1999999999999993</v>
      </c>
      <c r="J628" s="216">
        <v>8.7899999999999991</v>
      </c>
      <c r="K628" s="219"/>
      <c r="L628" s="206"/>
      <c r="R628" s="110">
        <f t="shared" si="64"/>
        <v>1990</v>
      </c>
      <c r="S628" s="122">
        <f t="shared" si="70"/>
        <v>16.989999999999998</v>
      </c>
      <c r="T628" s="111">
        <f>VLOOKUP(R628,'B4_VINTAGE-TAX'!$A$2:$C$100,3,FALSE)</f>
        <v>0</v>
      </c>
      <c r="U628" s="76">
        <v>1</v>
      </c>
      <c r="V628" s="126">
        <f t="shared" si="66"/>
        <v>0</v>
      </c>
      <c r="W628" s="118">
        <f t="shared" si="65"/>
        <v>29</v>
      </c>
      <c r="X628" s="76">
        <v>1</v>
      </c>
      <c r="Y628" s="111">
        <f ca="1">IF(W628&gt;15,100%,OFFSET('B5_FED-CA Tax Depr Rates'!$D$23,0,'B1-NBV NTV Detail'!W628-1))</f>
        <v>1</v>
      </c>
      <c r="Z628" s="126">
        <f t="shared" ca="1" si="67"/>
        <v>16.989999999999998</v>
      </c>
      <c r="AA628" s="126">
        <f t="shared" ca="1" si="68"/>
        <v>16.989999999999998</v>
      </c>
      <c r="AB628" s="111">
        <f ca="1">IF($W628&gt;22,100%,OFFSET('B5_FED-CA Tax Depr Rates'!$D$30,0,'B1-NBV NTV Detail'!$W628-1))</f>
        <v>1</v>
      </c>
      <c r="AC628" s="126">
        <f t="shared" ca="1" si="69"/>
        <v>16.989999999999998</v>
      </c>
    </row>
    <row r="629" spans="1:29">
      <c r="A629" s="20" t="s">
        <v>93</v>
      </c>
      <c r="B629" s="24" t="s">
        <v>94</v>
      </c>
      <c r="C629" s="24" t="s">
        <v>106</v>
      </c>
      <c r="D629" s="24" t="s">
        <v>89</v>
      </c>
      <c r="E629" s="24" t="s">
        <v>96</v>
      </c>
      <c r="F629" s="213">
        <v>1991</v>
      </c>
      <c r="G629" s="215" t="s">
        <v>322</v>
      </c>
      <c r="H629" s="215">
        <v>0</v>
      </c>
      <c r="I629" s="215" t="s">
        <v>322</v>
      </c>
      <c r="J629" s="216" t="s">
        <v>322</v>
      </c>
      <c r="K629" s="219"/>
      <c r="L629" s="206"/>
      <c r="R629" s="110">
        <f t="shared" si="64"/>
        <v>1991</v>
      </c>
      <c r="S629" s="122">
        <f t="shared" si="70"/>
        <v>0</v>
      </c>
      <c r="T629" s="111">
        <f>VLOOKUP(R629,'B4_VINTAGE-TAX'!$A$2:$C$100,3,FALSE)</f>
        <v>0</v>
      </c>
      <c r="U629" s="76">
        <v>1</v>
      </c>
      <c r="V629" s="126">
        <f t="shared" si="66"/>
        <v>0</v>
      </c>
      <c r="W629" s="118">
        <f t="shared" si="65"/>
        <v>28</v>
      </c>
      <c r="X629" s="76">
        <v>1</v>
      </c>
      <c r="Y629" s="111">
        <f ca="1">IF(W629&gt;15,100%,OFFSET('B5_FED-CA Tax Depr Rates'!$D$23,0,'B1-NBV NTV Detail'!W629-1))</f>
        <v>1</v>
      </c>
      <c r="Z629" s="126">
        <f t="shared" ca="1" si="67"/>
        <v>0</v>
      </c>
      <c r="AA629" s="126">
        <f t="shared" ca="1" si="68"/>
        <v>0</v>
      </c>
      <c r="AB629" s="111">
        <f ca="1">IF($W629&gt;22,100%,OFFSET('B5_FED-CA Tax Depr Rates'!$D$30,0,'B1-NBV NTV Detail'!$W629-1))</f>
        <v>1</v>
      </c>
      <c r="AC629" s="126">
        <f t="shared" ca="1" si="69"/>
        <v>0</v>
      </c>
    </row>
    <row r="630" spans="1:29">
      <c r="A630" s="20" t="s">
        <v>93</v>
      </c>
      <c r="B630" s="24" t="s">
        <v>94</v>
      </c>
      <c r="C630" s="24" t="s">
        <v>106</v>
      </c>
      <c r="D630" s="24" t="s">
        <v>89</v>
      </c>
      <c r="E630" s="24" t="s">
        <v>96</v>
      </c>
      <c r="F630" s="213">
        <v>1993</v>
      </c>
      <c r="G630" s="215">
        <v>1</v>
      </c>
      <c r="H630" s="215">
        <v>20.82</v>
      </c>
      <c r="I630" s="215">
        <v>9.11</v>
      </c>
      <c r="J630" s="216">
        <v>11.71</v>
      </c>
      <c r="K630" s="219"/>
      <c r="L630" s="206"/>
      <c r="R630" s="110">
        <f t="shared" si="64"/>
        <v>1993</v>
      </c>
      <c r="S630" s="122">
        <f t="shared" si="70"/>
        <v>20.82</v>
      </c>
      <c r="T630" s="111">
        <f>VLOOKUP(R630,'B4_VINTAGE-TAX'!$A$2:$C$100,3,FALSE)</f>
        <v>0</v>
      </c>
      <c r="U630" s="76">
        <v>1</v>
      </c>
      <c r="V630" s="126">
        <f t="shared" si="66"/>
        <v>0</v>
      </c>
      <c r="W630" s="118">
        <f t="shared" si="65"/>
        <v>26</v>
      </c>
      <c r="X630" s="76">
        <v>1</v>
      </c>
      <c r="Y630" s="111">
        <f ca="1">IF(W630&gt;15,100%,OFFSET('B5_FED-CA Tax Depr Rates'!$D$23,0,'B1-NBV NTV Detail'!W630-1))</f>
        <v>1</v>
      </c>
      <c r="Z630" s="126">
        <f t="shared" ca="1" si="67"/>
        <v>20.82</v>
      </c>
      <c r="AA630" s="126">
        <f t="shared" ca="1" si="68"/>
        <v>20.82</v>
      </c>
      <c r="AB630" s="111">
        <f ca="1">IF($W630&gt;22,100%,OFFSET('B5_FED-CA Tax Depr Rates'!$D$30,0,'B1-NBV NTV Detail'!$W630-1))</f>
        <v>1</v>
      </c>
      <c r="AC630" s="126">
        <f t="shared" ca="1" si="69"/>
        <v>20.82</v>
      </c>
    </row>
    <row r="631" spans="1:29">
      <c r="A631" s="20" t="s">
        <v>93</v>
      </c>
      <c r="B631" s="24" t="s">
        <v>94</v>
      </c>
      <c r="C631" s="24" t="s">
        <v>106</v>
      </c>
      <c r="D631" s="24" t="s">
        <v>89</v>
      </c>
      <c r="E631" s="24" t="s">
        <v>96</v>
      </c>
      <c r="F631" s="213">
        <v>1994</v>
      </c>
      <c r="G631" s="215">
        <v>3</v>
      </c>
      <c r="H631" s="215">
        <v>70.510000000000005</v>
      </c>
      <c r="I631" s="215">
        <v>29.77</v>
      </c>
      <c r="J631" s="216">
        <v>40.74</v>
      </c>
      <c r="K631" s="219"/>
      <c r="L631" s="206"/>
      <c r="R631" s="110">
        <f t="shared" si="64"/>
        <v>1994</v>
      </c>
      <c r="S631" s="122">
        <f t="shared" si="70"/>
        <v>70.510000000000005</v>
      </c>
      <c r="T631" s="111">
        <f>VLOOKUP(R631,'B4_VINTAGE-TAX'!$A$2:$C$100,3,FALSE)</f>
        <v>0</v>
      </c>
      <c r="U631" s="76">
        <v>1</v>
      </c>
      <c r="V631" s="126">
        <f t="shared" si="66"/>
        <v>0</v>
      </c>
      <c r="W631" s="118">
        <f t="shared" si="65"/>
        <v>25</v>
      </c>
      <c r="X631" s="76">
        <v>1</v>
      </c>
      <c r="Y631" s="111">
        <f ca="1">IF(W631&gt;15,100%,OFFSET('B5_FED-CA Tax Depr Rates'!$D$23,0,'B1-NBV NTV Detail'!W631-1))</f>
        <v>1</v>
      </c>
      <c r="Z631" s="126">
        <f t="shared" ca="1" si="67"/>
        <v>70.510000000000005</v>
      </c>
      <c r="AA631" s="126">
        <f t="shared" ca="1" si="68"/>
        <v>70.510000000000005</v>
      </c>
      <c r="AB631" s="111">
        <f ca="1">IF($W631&gt;22,100%,OFFSET('B5_FED-CA Tax Depr Rates'!$D$30,0,'B1-NBV NTV Detail'!$W631-1))</f>
        <v>1</v>
      </c>
      <c r="AC631" s="126">
        <f t="shared" ca="1" si="69"/>
        <v>70.510000000000005</v>
      </c>
    </row>
    <row r="632" spans="1:29">
      <c r="A632" s="20" t="s">
        <v>93</v>
      </c>
      <c r="B632" s="24" t="s">
        <v>94</v>
      </c>
      <c r="C632" s="24" t="s">
        <v>106</v>
      </c>
      <c r="D632" s="24" t="s">
        <v>89</v>
      </c>
      <c r="E632" s="24" t="s">
        <v>96</v>
      </c>
      <c r="F632" s="213">
        <v>1996</v>
      </c>
      <c r="G632" s="215" t="s">
        <v>322</v>
      </c>
      <c r="H632" s="215">
        <v>5.52</v>
      </c>
      <c r="I632" s="215">
        <v>2.16</v>
      </c>
      <c r="J632" s="216">
        <v>3.36</v>
      </c>
      <c r="K632" s="219"/>
      <c r="L632" s="206"/>
      <c r="R632" s="110">
        <f t="shared" si="64"/>
        <v>1996</v>
      </c>
      <c r="S632" s="122">
        <f t="shared" si="70"/>
        <v>5.52</v>
      </c>
      <c r="T632" s="111">
        <f>VLOOKUP(R632,'B4_VINTAGE-TAX'!$A$2:$C$100,3,FALSE)</f>
        <v>0</v>
      </c>
      <c r="U632" s="76">
        <v>1</v>
      </c>
      <c r="V632" s="126">
        <f t="shared" si="66"/>
        <v>0</v>
      </c>
      <c r="W632" s="118">
        <f t="shared" si="65"/>
        <v>23</v>
      </c>
      <c r="X632" s="76">
        <v>1</v>
      </c>
      <c r="Y632" s="111">
        <f ca="1">IF(W632&gt;15,100%,OFFSET('B5_FED-CA Tax Depr Rates'!$D$23,0,'B1-NBV NTV Detail'!W632-1))</f>
        <v>1</v>
      </c>
      <c r="Z632" s="126">
        <f t="shared" ca="1" si="67"/>
        <v>5.52</v>
      </c>
      <c r="AA632" s="126">
        <f t="shared" ca="1" si="68"/>
        <v>5.52</v>
      </c>
      <c r="AB632" s="111">
        <f ca="1">IF($W632&gt;22,100%,OFFSET('B5_FED-CA Tax Depr Rates'!$D$30,0,'B1-NBV NTV Detail'!$W632-1))</f>
        <v>1</v>
      </c>
      <c r="AC632" s="126">
        <f t="shared" ca="1" si="69"/>
        <v>5.52</v>
      </c>
    </row>
    <row r="633" spans="1:29">
      <c r="A633" s="20" t="s">
        <v>93</v>
      </c>
      <c r="B633" s="24" t="s">
        <v>94</v>
      </c>
      <c r="C633" s="24" t="s">
        <v>106</v>
      </c>
      <c r="D633" s="24" t="s">
        <v>89</v>
      </c>
      <c r="E633" s="24" t="s">
        <v>96</v>
      </c>
      <c r="F633" s="213">
        <v>1997</v>
      </c>
      <c r="G633" s="215">
        <v>5</v>
      </c>
      <c r="H633" s="215">
        <v>106.43</v>
      </c>
      <c r="I633" s="215">
        <v>39.99</v>
      </c>
      <c r="J633" s="216">
        <v>66.44</v>
      </c>
      <c r="K633" s="219"/>
      <c r="L633" s="206"/>
      <c r="R633" s="110">
        <f t="shared" si="64"/>
        <v>1997</v>
      </c>
      <c r="S633" s="122">
        <f t="shared" si="70"/>
        <v>106.43</v>
      </c>
      <c r="T633" s="111">
        <f>VLOOKUP(R633,'B4_VINTAGE-TAX'!$A$2:$C$100,3,FALSE)</f>
        <v>0</v>
      </c>
      <c r="U633" s="76">
        <v>1</v>
      </c>
      <c r="V633" s="126">
        <f t="shared" si="66"/>
        <v>0</v>
      </c>
      <c r="W633" s="118">
        <f t="shared" si="65"/>
        <v>22</v>
      </c>
      <c r="X633" s="76">
        <v>1</v>
      </c>
      <c r="Y633" s="111">
        <f ca="1">IF(W633&gt;15,100%,OFFSET('B5_FED-CA Tax Depr Rates'!$D$23,0,'B1-NBV NTV Detail'!W633-1))</f>
        <v>1</v>
      </c>
      <c r="Z633" s="126">
        <f t="shared" ca="1" si="67"/>
        <v>106.43</v>
      </c>
      <c r="AA633" s="126">
        <f t="shared" ca="1" si="68"/>
        <v>106.43</v>
      </c>
      <c r="AB633" s="111">
        <f ca="1">IF($W633&gt;22,100%,OFFSET('B5_FED-CA Tax Depr Rates'!$D$30,0,'B1-NBV NTV Detail'!$W633-1))</f>
        <v>0.99803296029203814</v>
      </c>
      <c r="AC633" s="126">
        <f t="shared" ca="1" si="69"/>
        <v>106.22064796388163</v>
      </c>
    </row>
    <row r="634" spans="1:29">
      <c r="A634" s="20" t="s">
        <v>93</v>
      </c>
      <c r="B634" s="24" t="s">
        <v>94</v>
      </c>
      <c r="C634" s="24" t="s">
        <v>106</v>
      </c>
      <c r="D634" s="24" t="s">
        <v>89</v>
      </c>
      <c r="E634" s="24" t="s">
        <v>96</v>
      </c>
      <c r="F634" s="213">
        <v>1998</v>
      </c>
      <c r="G634" s="215" t="s">
        <v>322</v>
      </c>
      <c r="H634" s="215">
        <v>0</v>
      </c>
      <c r="I634" s="215" t="s">
        <v>322</v>
      </c>
      <c r="J634" s="216" t="s">
        <v>322</v>
      </c>
      <c r="K634" s="219"/>
      <c r="L634" s="206"/>
      <c r="R634" s="110">
        <f t="shared" si="64"/>
        <v>1998</v>
      </c>
      <c r="S634" s="122">
        <f t="shared" si="70"/>
        <v>0</v>
      </c>
      <c r="T634" s="111">
        <f>VLOOKUP(R634,'B4_VINTAGE-TAX'!$A$2:$C$100,3,FALSE)</f>
        <v>0</v>
      </c>
      <c r="U634" s="76">
        <v>1</v>
      </c>
      <c r="V634" s="126">
        <f t="shared" si="66"/>
        <v>0</v>
      </c>
      <c r="W634" s="118">
        <f t="shared" si="65"/>
        <v>21</v>
      </c>
      <c r="X634" s="76">
        <v>1</v>
      </c>
      <c r="Y634" s="111">
        <f ca="1">IF(W634&gt;15,100%,OFFSET('B5_FED-CA Tax Depr Rates'!$D$23,0,'B1-NBV NTV Detail'!W634-1))</f>
        <v>1</v>
      </c>
      <c r="Z634" s="126">
        <f t="shared" ca="1" si="67"/>
        <v>0</v>
      </c>
      <c r="AA634" s="126">
        <f t="shared" ca="1" si="68"/>
        <v>0</v>
      </c>
      <c r="AB634" s="111">
        <f ca="1">IF($W634&gt;22,100%,OFFSET('B5_FED-CA Tax Depr Rates'!$D$30,0,'B1-NBV NTV Detail'!$W634-1))</f>
        <v>0.99213184116815234</v>
      </c>
      <c r="AC634" s="126">
        <f t="shared" ca="1" si="69"/>
        <v>0</v>
      </c>
    </row>
    <row r="635" spans="1:29">
      <c r="A635" s="20" t="s">
        <v>93</v>
      </c>
      <c r="B635" s="24" t="s">
        <v>94</v>
      </c>
      <c r="C635" s="24" t="s">
        <v>106</v>
      </c>
      <c r="D635" s="24" t="s">
        <v>89</v>
      </c>
      <c r="E635" s="24" t="s">
        <v>96</v>
      </c>
      <c r="F635" s="213">
        <v>1999</v>
      </c>
      <c r="G635" s="215" t="s">
        <v>322</v>
      </c>
      <c r="H635" s="215">
        <v>0</v>
      </c>
      <c r="I635" s="215" t="s">
        <v>322</v>
      </c>
      <c r="J635" s="216" t="s">
        <v>322</v>
      </c>
      <c r="K635" s="219"/>
      <c r="L635" s="206"/>
      <c r="R635" s="110">
        <f t="shared" si="64"/>
        <v>1999</v>
      </c>
      <c r="S635" s="122">
        <f t="shared" si="70"/>
        <v>0</v>
      </c>
      <c r="T635" s="111">
        <f>VLOOKUP(R635,'B4_VINTAGE-TAX'!$A$2:$C$100,3,FALSE)</f>
        <v>0</v>
      </c>
      <c r="U635" s="76">
        <v>1</v>
      </c>
      <c r="V635" s="126">
        <f t="shared" si="66"/>
        <v>0</v>
      </c>
      <c r="W635" s="118">
        <f t="shared" si="65"/>
        <v>20</v>
      </c>
      <c r="X635" s="76">
        <v>1</v>
      </c>
      <c r="Y635" s="111">
        <f ca="1">IF(W635&gt;15,100%,OFFSET('B5_FED-CA Tax Depr Rates'!$D$23,0,'B1-NBV NTV Detail'!W635-1))</f>
        <v>1</v>
      </c>
      <c r="Z635" s="126">
        <f t="shared" ca="1" si="67"/>
        <v>0</v>
      </c>
      <c r="AA635" s="126">
        <f t="shared" ca="1" si="68"/>
        <v>0</v>
      </c>
      <c r="AB635" s="111">
        <f ca="1">IF($W635&gt;22,100%,OFFSET('B5_FED-CA Tax Depr Rates'!$D$30,0,'B1-NBV NTV Detail'!$W635-1))</f>
        <v>0.98229487211555422</v>
      </c>
      <c r="AC635" s="126">
        <f t="shared" ca="1" si="69"/>
        <v>0</v>
      </c>
    </row>
    <row r="636" spans="1:29">
      <c r="A636" s="20" t="s">
        <v>93</v>
      </c>
      <c r="B636" s="24" t="s">
        <v>94</v>
      </c>
      <c r="C636" s="24" t="s">
        <v>106</v>
      </c>
      <c r="D636" s="24" t="s">
        <v>89</v>
      </c>
      <c r="E636" s="24" t="s">
        <v>96</v>
      </c>
      <c r="F636" s="213">
        <v>2000</v>
      </c>
      <c r="G636" s="215" t="s">
        <v>322</v>
      </c>
      <c r="H636" s="215">
        <v>11.85</v>
      </c>
      <c r="I636" s="215">
        <v>3.89</v>
      </c>
      <c r="J636" s="216">
        <v>7.96</v>
      </c>
      <c r="K636" s="219"/>
      <c r="L636" s="206"/>
      <c r="R636" s="110">
        <f t="shared" si="64"/>
        <v>2000</v>
      </c>
      <c r="S636" s="122">
        <f t="shared" si="70"/>
        <v>11.85</v>
      </c>
      <c r="T636" s="111">
        <f>VLOOKUP(R636,'B4_VINTAGE-TAX'!$A$2:$C$100,3,FALSE)</f>
        <v>0</v>
      </c>
      <c r="U636" s="76">
        <v>1</v>
      </c>
      <c r="V636" s="126">
        <f t="shared" si="66"/>
        <v>0</v>
      </c>
      <c r="W636" s="118">
        <f t="shared" si="65"/>
        <v>19</v>
      </c>
      <c r="X636" s="76">
        <v>1</v>
      </c>
      <c r="Y636" s="111">
        <f ca="1">IF(W636&gt;15,100%,OFFSET('B5_FED-CA Tax Depr Rates'!$D$23,0,'B1-NBV NTV Detail'!W636-1))</f>
        <v>1</v>
      </c>
      <c r="Z636" s="126">
        <f t="shared" ca="1" si="67"/>
        <v>11.85</v>
      </c>
      <c r="AA636" s="126">
        <f t="shared" ca="1" si="68"/>
        <v>11.85</v>
      </c>
      <c r="AB636" s="111">
        <f ca="1">IF($W636&gt;22,100%,OFFSET('B5_FED-CA Tax Depr Rates'!$D$30,0,'B1-NBV NTV Detail'!$W636-1))</f>
        <v>0.96852421709431857</v>
      </c>
      <c r="AC636" s="126">
        <f t="shared" ca="1" si="69"/>
        <v>11.477011972567675</v>
      </c>
    </row>
    <row r="637" spans="1:29">
      <c r="A637" s="20" t="s">
        <v>93</v>
      </c>
      <c r="B637" s="24" t="s">
        <v>94</v>
      </c>
      <c r="C637" s="24" t="s">
        <v>106</v>
      </c>
      <c r="D637" s="24" t="s">
        <v>89</v>
      </c>
      <c r="E637" s="24" t="s">
        <v>96</v>
      </c>
      <c r="F637" s="213">
        <v>2001</v>
      </c>
      <c r="G637" s="215" t="s">
        <v>322</v>
      </c>
      <c r="H637" s="215">
        <v>2.65</v>
      </c>
      <c r="I637" s="215">
        <v>0.83</v>
      </c>
      <c r="J637" s="216">
        <v>1.82</v>
      </c>
      <c r="K637" s="219"/>
      <c r="L637" s="206"/>
      <c r="R637" s="110">
        <f t="shared" si="64"/>
        <v>2001</v>
      </c>
      <c r="S637" s="122">
        <f t="shared" si="70"/>
        <v>2.65</v>
      </c>
      <c r="T637" s="111">
        <f>VLOOKUP(R637,'B4_VINTAGE-TAX'!$A$2:$C$100,3,FALSE)</f>
        <v>7.4999999999999997E-2</v>
      </c>
      <c r="U637" s="76">
        <v>1</v>
      </c>
      <c r="V637" s="126">
        <f t="shared" si="66"/>
        <v>0.19874999999999998</v>
      </c>
      <c r="W637" s="118">
        <f t="shared" si="65"/>
        <v>18</v>
      </c>
      <c r="X637" s="76">
        <v>1</v>
      </c>
      <c r="Y637" s="111">
        <f ca="1">IF(W637&gt;15,100%,OFFSET('B5_FED-CA Tax Depr Rates'!$D$23,0,'B1-NBV NTV Detail'!W637-1))</f>
        <v>1</v>
      </c>
      <c r="Z637" s="126">
        <f t="shared" ca="1" si="67"/>
        <v>2.4512499999999999</v>
      </c>
      <c r="AA637" s="126">
        <f t="shared" ca="1" si="68"/>
        <v>2.65</v>
      </c>
      <c r="AB637" s="111">
        <f ca="1">IF($W637&gt;22,100%,OFFSET('B5_FED-CA Tax Depr Rates'!$D$30,0,'B1-NBV NTV Detail'!$W637-1))</f>
        <v>0.95081908920987279</v>
      </c>
      <c r="AC637" s="126">
        <f t="shared" ca="1" si="69"/>
        <v>2.5196705864061628</v>
      </c>
    </row>
    <row r="638" spans="1:29">
      <c r="A638" s="20" t="s">
        <v>93</v>
      </c>
      <c r="B638" s="24" t="s">
        <v>94</v>
      </c>
      <c r="C638" s="24" t="s">
        <v>106</v>
      </c>
      <c r="D638" s="24" t="s">
        <v>89</v>
      </c>
      <c r="E638" s="24" t="s">
        <v>96</v>
      </c>
      <c r="F638" s="213">
        <v>2002</v>
      </c>
      <c r="G638" s="215">
        <v>2</v>
      </c>
      <c r="H638" s="215">
        <v>41.03</v>
      </c>
      <c r="I638" s="215">
        <v>12.13</v>
      </c>
      <c r="J638" s="216">
        <v>28.9</v>
      </c>
      <c r="K638" s="219"/>
      <c r="L638" s="206"/>
      <c r="R638" s="110">
        <f t="shared" si="64"/>
        <v>2002</v>
      </c>
      <c r="S638" s="122">
        <f t="shared" si="70"/>
        <v>41.03</v>
      </c>
      <c r="T638" s="111">
        <f>VLOOKUP(R638,'B4_VINTAGE-TAX'!$A$2:$C$100,3,FALSE)</f>
        <v>0.3</v>
      </c>
      <c r="U638" s="76">
        <v>1</v>
      </c>
      <c r="V638" s="126">
        <f t="shared" si="66"/>
        <v>12.308999999999999</v>
      </c>
      <c r="W638" s="118">
        <f t="shared" si="65"/>
        <v>17</v>
      </c>
      <c r="X638" s="76">
        <v>1</v>
      </c>
      <c r="Y638" s="111">
        <f ca="1">IF(W638&gt;15,100%,OFFSET('B5_FED-CA Tax Depr Rates'!$D$23,0,'B1-NBV NTV Detail'!W638-1))</f>
        <v>1</v>
      </c>
      <c r="Z638" s="126">
        <f t="shared" ca="1" si="67"/>
        <v>28.721000000000004</v>
      </c>
      <c r="AA638" s="126">
        <f t="shared" ca="1" si="68"/>
        <v>41.03</v>
      </c>
      <c r="AB638" s="111">
        <f ca="1">IF($W638&gt;22,100%,OFFSET('B5_FED-CA Tax Depr Rates'!$D$30,0,'B1-NBV NTV Detail'!$W638-1))</f>
        <v>0.92917495565937902</v>
      </c>
      <c r="AC638" s="126">
        <f t="shared" ca="1" si="69"/>
        <v>38.12404843070432</v>
      </c>
    </row>
    <row r="639" spans="1:29">
      <c r="A639" s="20" t="s">
        <v>93</v>
      </c>
      <c r="B639" s="24" t="s">
        <v>94</v>
      </c>
      <c r="C639" s="24" t="s">
        <v>106</v>
      </c>
      <c r="D639" s="24" t="s">
        <v>89</v>
      </c>
      <c r="E639" s="24" t="s">
        <v>96</v>
      </c>
      <c r="F639" s="213">
        <v>2003</v>
      </c>
      <c r="G639" s="215" t="s">
        <v>322</v>
      </c>
      <c r="H639" s="215">
        <v>4.95</v>
      </c>
      <c r="I639" s="215">
        <v>1.38</v>
      </c>
      <c r="J639" s="216">
        <v>3.57</v>
      </c>
      <c r="K639" s="219"/>
      <c r="L639" s="206"/>
      <c r="R639" s="110">
        <f t="shared" si="64"/>
        <v>2003</v>
      </c>
      <c r="S639" s="122">
        <f t="shared" si="70"/>
        <v>4.95</v>
      </c>
      <c r="T639" s="111">
        <f>VLOOKUP(R639,'B4_VINTAGE-TAX'!$A$2:$C$100,3,FALSE)</f>
        <v>0.3</v>
      </c>
      <c r="U639" s="76">
        <v>1</v>
      </c>
      <c r="V639" s="126">
        <f t="shared" si="66"/>
        <v>1.4850000000000001</v>
      </c>
      <c r="W639" s="118">
        <f t="shared" si="65"/>
        <v>16</v>
      </c>
      <c r="X639" s="76">
        <v>1</v>
      </c>
      <c r="Y639" s="111">
        <f ca="1">IF(W639&gt;15,100%,OFFSET('B5_FED-CA Tax Depr Rates'!$D$23,0,'B1-NBV NTV Detail'!W639-1))</f>
        <v>1</v>
      </c>
      <c r="Z639" s="126">
        <f t="shared" ca="1" si="67"/>
        <v>3.4649999999999999</v>
      </c>
      <c r="AA639" s="126">
        <f t="shared" ca="1" si="68"/>
        <v>4.95</v>
      </c>
      <c r="AB639" s="111">
        <f ca="1">IF($W639&gt;22,100%,OFFSET('B5_FED-CA Tax Depr Rates'!$D$30,0,'B1-NBV NTV Detail'!$W639-1))</f>
        <v>0.90360004853597253</v>
      </c>
      <c r="AC639" s="126">
        <f t="shared" ca="1" si="69"/>
        <v>4.4728202402530641</v>
      </c>
    </row>
    <row r="640" spans="1:29">
      <c r="A640" s="20" t="s">
        <v>93</v>
      </c>
      <c r="B640" s="24" t="s">
        <v>94</v>
      </c>
      <c r="C640" s="24" t="s">
        <v>106</v>
      </c>
      <c r="D640" s="24" t="s">
        <v>89</v>
      </c>
      <c r="E640" s="24" t="s">
        <v>96</v>
      </c>
      <c r="F640" s="213">
        <v>2004</v>
      </c>
      <c r="G640" s="215" t="s">
        <v>322</v>
      </c>
      <c r="H640" s="215">
        <v>0.12</v>
      </c>
      <c r="I640" s="215">
        <v>0.03</v>
      </c>
      <c r="J640" s="216">
        <v>0.09</v>
      </c>
      <c r="K640" s="219"/>
      <c r="L640" s="206"/>
      <c r="R640" s="110">
        <f t="shared" si="64"/>
        <v>2004</v>
      </c>
      <c r="S640" s="122">
        <f t="shared" si="70"/>
        <v>0.12</v>
      </c>
      <c r="T640" s="111">
        <f>VLOOKUP(R640,'B4_VINTAGE-TAX'!$A$2:$C$100,3,FALSE)</f>
        <v>0.5</v>
      </c>
      <c r="U640" s="76">
        <v>1</v>
      </c>
      <c r="V640" s="126">
        <f t="shared" si="66"/>
        <v>0.06</v>
      </c>
      <c r="W640" s="118">
        <f t="shared" si="65"/>
        <v>15</v>
      </c>
      <c r="X640" s="76">
        <v>1</v>
      </c>
      <c r="Y640" s="111">
        <f ca="1">IF(W640&gt;15,100%,OFFSET('B5_FED-CA Tax Depr Rates'!$D$23,0,'B1-NBV NTV Detail'!W640-1))</f>
        <v>0.97050000000000025</v>
      </c>
      <c r="Z640" s="126">
        <f t="shared" ca="1" si="67"/>
        <v>5.8230000000000011E-2</v>
      </c>
      <c r="AA640" s="126">
        <f t="shared" ca="1" si="68"/>
        <v>0.11823</v>
      </c>
      <c r="AB640" s="111">
        <f ca="1">IF($W640&gt;22,100%,OFFSET('B5_FED-CA Tax Depr Rates'!$D$30,0,'B1-NBV NTV Detail'!$W640-1))</f>
        <v>0.87408574782650539</v>
      </c>
      <c r="AC640" s="126">
        <f t="shared" ca="1" si="69"/>
        <v>0.10489028973918064</v>
      </c>
    </row>
    <row r="641" spans="1:29">
      <c r="A641" s="20" t="s">
        <v>93</v>
      </c>
      <c r="B641" s="24" t="s">
        <v>94</v>
      </c>
      <c r="C641" s="24" t="s">
        <v>106</v>
      </c>
      <c r="D641" s="24" t="s">
        <v>89</v>
      </c>
      <c r="E641" s="24" t="s">
        <v>96</v>
      </c>
      <c r="F641" s="213">
        <v>2006</v>
      </c>
      <c r="G641" s="215">
        <v>9</v>
      </c>
      <c r="H641" s="215">
        <v>175.42</v>
      </c>
      <c r="I641" s="215">
        <v>40.14</v>
      </c>
      <c r="J641" s="216">
        <v>135.28</v>
      </c>
      <c r="K641" s="219"/>
      <c r="L641" s="206"/>
      <c r="R641" s="110">
        <f t="shared" si="64"/>
        <v>2006</v>
      </c>
      <c r="S641" s="122">
        <f t="shared" si="70"/>
        <v>175.42</v>
      </c>
      <c r="T641" s="111">
        <f>VLOOKUP(R641,'B4_VINTAGE-TAX'!$A$2:$C$100,3,FALSE)</f>
        <v>0</v>
      </c>
      <c r="U641" s="76">
        <v>1</v>
      </c>
      <c r="V641" s="126">
        <f t="shared" si="66"/>
        <v>0</v>
      </c>
      <c r="W641" s="118">
        <f t="shared" si="65"/>
        <v>13</v>
      </c>
      <c r="X641" s="76">
        <v>1</v>
      </c>
      <c r="Y641" s="111">
        <f ca="1">IF(W641&gt;15,100%,OFFSET('B5_FED-CA Tax Depr Rates'!$D$23,0,'B1-NBV NTV Detail'!W641-1))</f>
        <v>0.85240000000000016</v>
      </c>
      <c r="Z641" s="126">
        <f t="shared" ca="1" si="67"/>
        <v>149.52800800000003</v>
      </c>
      <c r="AA641" s="126">
        <f t="shared" ca="1" si="68"/>
        <v>149.52800800000003</v>
      </c>
      <c r="AB641" s="111">
        <f ca="1">IF($W641&gt;22,100%,OFFSET('B5_FED-CA Tax Depr Rates'!$D$30,0,'B1-NBV NTV Detail'!$W641-1))</f>
        <v>0.80325314005651005</v>
      </c>
      <c r="AC641" s="126">
        <f t="shared" ca="1" si="69"/>
        <v>140.90666582871299</v>
      </c>
    </row>
    <row r="642" spans="1:29">
      <c r="A642" s="20" t="s">
        <v>93</v>
      </c>
      <c r="B642" s="24" t="s">
        <v>94</v>
      </c>
      <c r="C642" s="24" t="s">
        <v>106</v>
      </c>
      <c r="D642" s="24" t="s">
        <v>89</v>
      </c>
      <c r="E642" s="24" t="s">
        <v>96</v>
      </c>
      <c r="F642" s="213">
        <v>2007</v>
      </c>
      <c r="G642" s="215" t="s">
        <v>322</v>
      </c>
      <c r="H642" s="215">
        <v>11.14</v>
      </c>
      <c r="I642" s="215">
        <v>2.36</v>
      </c>
      <c r="J642" s="216">
        <v>8.7799999999999994</v>
      </c>
      <c r="K642" s="219"/>
      <c r="L642" s="206"/>
      <c r="R642" s="110">
        <f t="shared" si="64"/>
        <v>2007</v>
      </c>
      <c r="S642" s="122">
        <f t="shared" si="70"/>
        <v>11.14</v>
      </c>
      <c r="T642" s="111">
        <f>VLOOKUP(R642,'B4_VINTAGE-TAX'!$A$2:$C$100,3,FALSE)</f>
        <v>0</v>
      </c>
      <c r="U642" s="76">
        <v>1</v>
      </c>
      <c r="V642" s="126">
        <f t="shared" si="66"/>
        <v>0</v>
      </c>
      <c r="W642" s="118">
        <f t="shared" si="65"/>
        <v>12</v>
      </c>
      <c r="X642" s="76">
        <v>1</v>
      </c>
      <c r="Y642" s="111">
        <f ca="1">IF(W642&gt;15,100%,OFFSET('B5_FED-CA Tax Depr Rates'!$D$23,0,'B1-NBV NTV Detail'!W642-1))</f>
        <v>0.79330000000000012</v>
      </c>
      <c r="Z642" s="126">
        <f t="shared" ca="1" si="67"/>
        <v>8.8373620000000024</v>
      </c>
      <c r="AA642" s="126">
        <f t="shared" ca="1" si="68"/>
        <v>8.8373620000000024</v>
      </c>
      <c r="AB642" s="111">
        <f ca="1">IF($W642&gt;22,100%,OFFSET('B5_FED-CA Tax Depr Rates'!$D$30,0,'B1-NBV NTV Detail'!$W642-1))</f>
        <v>0.76192296715453778</v>
      </c>
      <c r="AC642" s="126">
        <f t="shared" ca="1" si="69"/>
        <v>8.4878218541015507</v>
      </c>
    </row>
    <row r="643" spans="1:29">
      <c r="A643" s="20" t="s">
        <v>93</v>
      </c>
      <c r="B643" s="24" t="s">
        <v>94</v>
      </c>
      <c r="C643" s="24" t="s">
        <v>106</v>
      </c>
      <c r="D643" s="24" t="s">
        <v>89</v>
      </c>
      <c r="E643" s="24" t="s">
        <v>96</v>
      </c>
      <c r="F643" s="213">
        <v>2008</v>
      </c>
      <c r="G643" s="215">
        <v>1</v>
      </c>
      <c r="H643" s="215">
        <v>19.489999999999998</v>
      </c>
      <c r="I643" s="215">
        <v>3.79</v>
      </c>
      <c r="J643" s="216">
        <v>15.7</v>
      </c>
      <c r="K643" s="219"/>
      <c r="L643" s="206"/>
      <c r="R643" s="110">
        <f t="shared" si="64"/>
        <v>2008</v>
      </c>
      <c r="S643" s="122">
        <f t="shared" si="70"/>
        <v>19.489999999999998</v>
      </c>
      <c r="T643" s="111">
        <f>VLOOKUP(R643,'B4_VINTAGE-TAX'!$A$2:$C$100,3,FALSE)</f>
        <v>0.5</v>
      </c>
      <c r="U643" s="76">
        <v>1</v>
      </c>
      <c r="V643" s="126">
        <f t="shared" si="66"/>
        <v>9.7449999999999992</v>
      </c>
      <c r="W643" s="118">
        <f t="shared" si="65"/>
        <v>11</v>
      </c>
      <c r="X643" s="76">
        <v>1</v>
      </c>
      <c r="Y643" s="111">
        <f ca="1">IF(W643&gt;15,100%,OFFSET('B5_FED-CA Tax Depr Rates'!$D$23,0,'B1-NBV NTV Detail'!W643-1))</f>
        <v>0.73430000000000006</v>
      </c>
      <c r="Z643" s="126">
        <f t="shared" ca="1" si="67"/>
        <v>7.1557535000000003</v>
      </c>
      <c r="AA643" s="126">
        <f t="shared" ca="1" si="68"/>
        <v>16.9007535</v>
      </c>
      <c r="AB643" s="111">
        <f ca="1">IF($W643&gt;22,100%,OFFSET('B5_FED-CA Tax Depr Rates'!$D$30,0,'B1-NBV NTV Detail'!$W643-1))</f>
        <v>0.71667614798826351</v>
      </c>
      <c r="AC643" s="126">
        <f t="shared" ca="1" si="69"/>
        <v>13.968018124291255</v>
      </c>
    </row>
    <row r="644" spans="1:29">
      <c r="A644" s="20" t="s">
        <v>93</v>
      </c>
      <c r="B644" s="24" t="s">
        <v>94</v>
      </c>
      <c r="C644" s="24" t="s">
        <v>106</v>
      </c>
      <c r="D644" s="24" t="s">
        <v>89</v>
      </c>
      <c r="E644" s="24" t="s">
        <v>96</v>
      </c>
      <c r="F644" s="213">
        <v>2009</v>
      </c>
      <c r="G644" s="215">
        <v>14</v>
      </c>
      <c r="H644" s="215">
        <v>36.83</v>
      </c>
      <c r="I644" s="215">
        <v>6.51</v>
      </c>
      <c r="J644" s="216">
        <v>30.32</v>
      </c>
      <c r="K644" s="219"/>
      <c r="L644" s="206"/>
      <c r="R644" s="110">
        <f t="shared" si="64"/>
        <v>2009</v>
      </c>
      <c r="S644" s="122">
        <f t="shared" si="70"/>
        <v>36.83</v>
      </c>
      <c r="T644" s="111">
        <f>VLOOKUP(R644,'B4_VINTAGE-TAX'!$A$2:$C$100,3,FALSE)</f>
        <v>0.5</v>
      </c>
      <c r="U644" s="76">
        <v>1</v>
      </c>
      <c r="V644" s="126">
        <f t="shared" si="66"/>
        <v>18.414999999999999</v>
      </c>
      <c r="W644" s="118">
        <f t="shared" si="65"/>
        <v>10</v>
      </c>
      <c r="X644" s="76">
        <v>1</v>
      </c>
      <c r="Y644" s="111">
        <f ca="1">IF(W644&gt;15,100%,OFFSET('B5_FED-CA Tax Depr Rates'!$D$23,0,'B1-NBV NTV Detail'!W644-1))</f>
        <v>0.67520000000000002</v>
      </c>
      <c r="Z644" s="126">
        <f t="shared" ca="1" si="67"/>
        <v>12.433807999999999</v>
      </c>
      <c r="AA644" s="126">
        <f t="shared" ca="1" si="68"/>
        <v>30.848807999999998</v>
      </c>
      <c r="AB644" s="111">
        <f ca="1">IF($W644&gt;22,100%,OFFSET('B5_FED-CA Tax Depr Rates'!$D$30,0,'B1-NBV NTV Detail'!$W644-1))</f>
        <v>0.66749929349637782</v>
      </c>
      <c r="AC644" s="126">
        <f t="shared" ca="1" si="69"/>
        <v>24.583998979471595</v>
      </c>
    </row>
    <row r="645" spans="1:29">
      <c r="A645" s="20" t="s">
        <v>93</v>
      </c>
      <c r="B645" s="24" t="s">
        <v>94</v>
      </c>
      <c r="C645" s="24" t="s">
        <v>106</v>
      </c>
      <c r="D645" s="24" t="s">
        <v>89</v>
      </c>
      <c r="E645" s="24" t="s">
        <v>96</v>
      </c>
      <c r="F645" s="213">
        <v>2010</v>
      </c>
      <c r="G645" s="215" t="s">
        <v>322</v>
      </c>
      <c r="H645" s="215">
        <v>0</v>
      </c>
      <c r="I645" s="215" t="s">
        <v>322</v>
      </c>
      <c r="J645" s="216" t="s">
        <v>322</v>
      </c>
      <c r="K645" s="219"/>
      <c r="L645" s="206"/>
      <c r="R645" s="110">
        <f t="shared" si="64"/>
        <v>2010</v>
      </c>
      <c r="S645" s="122">
        <f t="shared" si="70"/>
        <v>0</v>
      </c>
      <c r="T645" s="111">
        <f>VLOOKUP(R645,'B4_VINTAGE-TAX'!$A$2:$C$100,3,FALSE)</f>
        <v>0.5</v>
      </c>
      <c r="U645" s="76">
        <v>1</v>
      </c>
      <c r="V645" s="126">
        <f t="shared" si="66"/>
        <v>0</v>
      </c>
      <c r="W645" s="118">
        <f t="shared" si="65"/>
        <v>9</v>
      </c>
      <c r="X645" s="76">
        <v>1</v>
      </c>
      <c r="Y645" s="111">
        <f ca="1">IF(W645&gt;15,100%,OFFSET('B5_FED-CA Tax Depr Rates'!$D$23,0,'B1-NBV NTV Detail'!W645-1))</f>
        <v>0.61620000000000008</v>
      </c>
      <c r="Z645" s="126">
        <f t="shared" ca="1" si="67"/>
        <v>0</v>
      </c>
      <c r="AA645" s="126">
        <f t="shared" ca="1" si="68"/>
        <v>0</v>
      </c>
      <c r="AB645" s="111">
        <f ca="1">IF($W645&gt;22,100%,OFFSET('B5_FED-CA Tax Depr Rates'!$D$30,0,'B1-NBV NTV Detail'!$W645-1))</f>
        <v>0.61435779807049151</v>
      </c>
      <c r="AC645" s="126">
        <f t="shared" ca="1" si="69"/>
        <v>0</v>
      </c>
    </row>
    <row r="646" spans="1:29">
      <c r="A646" s="20" t="s">
        <v>93</v>
      </c>
      <c r="B646" s="24" t="s">
        <v>94</v>
      </c>
      <c r="C646" s="24" t="s">
        <v>107</v>
      </c>
      <c r="D646" s="24" t="s">
        <v>89</v>
      </c>
      <c r="E646" s="24" t="s">
        <v>96</v>
      </c>
      <c r="F646" s="213">
        <v>1962</v>
      </c>
      <c r="G646" s="215">
        <v>730</v>
      </c>
      <c r="H646" s="215">
        <v>18532.310000000001</v>
      </c>
      <c r="I646" s="215">
        <v>15852.35</v>
      </c>
      <c r="J646" s="216">
        <v>2679.96</v>
      </c>
      <c r="K646" s="219"/>
      <c r="L646" s="206"/>
      <c r="R646" s="110">
        <f t="shared" si="64"/>
        <v>1962</v>
      </c>
      <c r="S646" s="122">
        <f t="shared" si="70"/>
        <v>18532.310000000001</v>
      </c>
      <c r="T646" s="111">
        <f>VLOOKUP(R646,'B4_VINTAGE-TAX'!$A$2:$C$100,3,FALSE)</f>
        <v>0</v>
      </c>
      <c r="U646" s="76">
        <v>1</v>
      </c>
      <c r="V646" s="126">
        <f t="shared" si="66"/>
        <v>0</v>
      </c>
      <c r="W646" s="118">
        <f t="shared" si="65"/>
        <v>57</v>
      </c>
      <c r="X646" s="76">
        <v>1</v>
      </c>
      <c r="Y646" s="111">
        <f ca="1">IF(W646&gt;15,100%,OFFSET('B5_FED-CA Tax Depr Rates'!$D$23,0,'B1-NBV NTV Detail'!W646-1))</f>
        <v>1</v>
      </c>
      <c r="Z646" s="126">
        <f t="shared" ca="1" si="67"/>
        <v>18532.310000000001</v>
      </c>
      <c r="AA646" s="126">
        <f t="shared" ca="1" si="68"/>
        <v>18532.310000000001</v>
      </c>
      <c r="AB646" s="111">
        <f ca="1">IF($W646&gt;22,100%,OFFSET('B5_FED-CA Tax Depr Rates'!$D$30,0,'B1-NBV NTV Detail'!$W646-1))</f>
        <v>1</v>
      </c>
      <c r="AC646" s="126">
        <f t="shared" ca="1" si="69"/>
        <v>18532.310000000001</v>
      </c>
    </row>
    <row r="647" spans="1:29">
      <c r="A647" s="20" t="s">
        <v>93</v>
      </c>
      <c r="B647" s="24" t="s">
        <v>94</v>
      </c>
      <c r="C647" s="24" t="s">
        <v>107</v>
      </c>
      <c r="D647" s="24" t="s">
        <v>89</v>
      </c>
      <c r="E647" s="24" t="s">
        <v>96</v>
      </c>
      <c r="F647" s="213">
        <v>1967</v>
      </c>
      <c r="G647" s="215">
        <v>7</v>
      </c>
      <c r="H647" s="215">
        <v>178.45</v>
      </c>
      <c r="I647" s="215">
        <v>141.97999999999999</v>
      </c>
      <c r="J647" s="216">
        <v>36.47</v>
      </c>
      <c r="K647" s="219"/>
      <c r="L647" s="206"/>
      <c r="R647" s="110">
        <f t="shared" si="64"/>
        <v>1967</v>
      </c>
      <c r="S647" s="122">
        <f t="shared" si="70"/>
        <v>178.45</v>
      </c>
      <c r="T647" s="111">
        <f>VLOOKUP(R647,'B4_VINTAGE-TAX'!$A$2:$C$100,3,FALSE)</f>
        <v>0</v>
      </c>
      <c r="U647" s="76">
        <v>1</v>
      </c>
      <c r="V647" s="126">
        <f t="shared" si="66"/>
        <v>0</v>
      </c>
      <c r="W647" s="118">
        <f t="shared" si="65"/>
        <v>52</v>
      </c>
      <c r="X647" s="76">
        <v>1</v>
      </c>
      <c r="Y647" s="111">
        <f ca="1">IF(W647&gt;15,100%,OFFSET('B5_FED-CA Tax Depr Rates'!$D$23,0,'B1-NBV NTV Detail'!W647-1))</f>
        <v>1</v>
      </c>
      <c r="Z647" s="126">
        <f t="shared" ca="1" si="67"/>
        <v>178.45</v>
      </c>
      <c r="AA647" s="126">
        <f t="shared" ca="1" si="68"/>
        <v>178.45</v>
      </c>
      <c r="AB647" s="111">
        <f ca="1">IF($W647&gt;22,100%,OFFSET('B5_FED-CA Tax Depr Rates'!$D$30,0,'B1-NBV NTV Detail'!$W647-1))</f>
        <v>1</v>
      </c>
      <c r="AC647" s="126">
        <f t="shared" ca="1" si="69"/>
        <v>178.45</v>
      </c>
    </row>
    <row r="648" spans="1:29">
      <c r="A648" s="20" t="s">
        <v>93</v>
      </c>
      <c r="B648" s="24" t="s">
        <v>94</v>
      </c>
      <c r="C648" s="24" t="s">
        <v>107</v>
      </c>
      <c r="D648" s="24" t="s">
        <v>89</v>
      </c>
      <c r="E648" s="24" t="s">
        <v>96</v>
      </c>
      <c r="F648" s="213">
        <v>1969</v>
      </c>
      <c r="G648" s="215">
        <v>23</v>
      </c>
      <c r="H648" s="215">
        <v>589.27</v>
      </c>
      <c r="I648" s="215">
        <v>454.21</v>
      </c>
      <c r="J648" s="216">
        <v>135.06</v>
      </c>
      <c r="K648" s="219"/>
      <c r="L648" s="206"/>
      <c r="R648" s="110">
        <f t="shared" si="64"/>
        <v>1969</v>
      </c>
      <c r="S648" s="122">
        <f t="shared" si="70"/>
        <v>589.27</v>
      </c>
      <c r="T648" s="111">
        <f>VLOOKUP(R648,'B4_VINTAGE-TAX'!$A$2:$C$100,3,FALSE)</f>
        <v>0</v>
      </c>
      <c r="U648" s="76">
        <v>1</v>
      </c>
      <c r="V648" s="126">
        <f t="shared" si="66"/>
        <v>0</v>
      </c>
      <c r="W648" s="118">
        <f t="shared" si="65"/>
        <v>50</v>
      </c>
      <c r="X648" s="76">
        <v>1</v>
      </c>
      <c r="Y648" s="111">
        <f ca="1">IF(W648&gt;15,100%,OFFSET('B5_FED-CA Tax Depr Rates'!$D$23,0,'B1-NBV NTV Detail'!W648-1))</f>
        <v>1</v>
      </c>
      <c r="Z648" s="126">
        <f t="shared" ca="1" si="67"/>
        <v>589.27</v>
      </c>
      <c r="AA648" s="126">
        <f t="shared" ca="1" si="68"/>
        <v>589.27</v>
      </c>
      <c r="AB648" s="111">
        <f ca="1">IF($W648&gt;22,100%,OFFSET('B5_FED-CA Tax Depr Rates'!$D$30,0,'B1-NBV NTV Detail'!$W648-1))</f>
        <v>1</v>
      </c>
      <c r="AC648" s="126">
        <f t="shared" ca="1" si="69"/>
        <v>589.27</v>
      </c>
    </row>
    <row r="649" spans="1:29">
      <c r="A649" s="20" t="s">
        <v>93</v>
      </c>
      <c r="B649" s="24" t="s">
        <v>94</v>
      </c>
      <c r="C649" s="24" t="s">
        <v>107</v>
      </c>
      <c r="D649" s="24" t="s">
        <v>89</v>
      </c>
      <c r="E649" s="24" t="s">
        <v>96</v>
      </c>
      <c r="F649" s="213">
        <v>1971</v>
      </c>
      <c r="G649" s="215" t="s">
        <v>322</v>
      </c>
      <c r="H649" s="215">
        <v>17.260000000000002</v>
      </c>
      <c r="I649" s="215">
        <v>12.87</v>
      </c>
      <c r="J649" s="216">
        <v>4.3899999999999997</v>
      </c>
      <c r="K649" s="219"/>
      <c r="L649" s="206"/>
      <c r="R649" s="110">
        <f t="shared" si="64"/>
        <v>1971</v>
      </c>
      <c r="S649" s="122">
        <f t="shared" si="70"/>
        <v>17.260000000000002</v>
      </c>
      <c r="T649" s="111">
        <f>VLOOKUP(R649,'B4_VINTAGE-TAX'!$A$2:$C$100,3,FALSE)</f>
        <v>0</v>
      </c>
      <c r="U649" s="76">
        <v>1</v>
      </c>
      <c r="V649" s="126">
        <f t="shared" si="66"/>
        <v>0</v>
      </c>
      <c r="W649" s="118">
        <f t="shared" si="65"/>
        <v>48</v>
      </c>
      <c r="X649" s="76">
        <v>1</v>
      </c>
      <c r="Y649" s="111">
        <f ca="1">IF(W649&gt;15,100%,OFFSET('B5_FED-CA Tax Depr Rates'!$D$23,0,'B1-NBV NTV Detail'!W649-1))</f>
        <v>1</v>
      </c>
      <c r="Z649" s="126">
        <f t="shared" ca="1" si="67"/>
        <v>17.260000000000002</v>
      </c>
      <c r="AA649" s="126">
        <f t="shared" ca="1" si="68"/>
        <v>17.260000000000002</v>
      </c>
      <c r="AB649" s="111">
        <f ca="1">IF($W649&gt;22,100%,OFFSET('B5_FED-CA Tax Depr Rates'!$D$30,0,'B1-NBV NTV Detail'!$W649-1))</f>
        <v>1</v>
      </c>
      <c r="AC649" s="126">
        <f t="shared" ca="1" si="69"/>
        <v>17.260000000000002</v>
      </c>
    </row>
    <row r="650" spans="1:29">
      <c r="A650" s="20" t="s">
        <v>93</v>
      </c>
      <c r="B650" s="24" t="s">
        <v>94</v>
      </c>
      <c r="C650" s="24" t="s">
        <v>107</v>
      </c>
      <c r="D650" s="24" t="s">
        <v>89</v>
      </c>
      <c r="E650" s="24" t="s">
        <v>96</v>
      </c>
      <c r="F650" s="213">
        <v>1972</v>
      </c>
      <c r="G650" s="215">
        <v>29</v>
      </c>
      <c r="H650" s="215">
        <v>736.03</v>
      </c>
      <c r="I650" s="215">
        <v>539.22</v>
      </c>
      <c r="J650" s="216">
        <v>196.81</v>
      </c>
      <c r="K650" s="219"/>
      <c r="L650" s="206"/>
      <c r="R650" s="110">
        <f t="shared" si="64"/>
        <v>1972</v>
      </c>
      <c r="S650" s="122">
        <f t="shared" si="70"/>
        <v>736.03</v>
      </c>
      <c r="T650" s="111">
        <f>VLOOKUP(R650,'B4_VINTAGE-TAX'!$A$2:$C$100,3,FALSE)</f>
        <v>0</v>
      </c>
      <c r="U650" s="76">
        <v>1</v>
      </c>
      <c r="V650" s="126">
        <f t="shared" si="66"/>
        <v>0</v>
      </c>
      <c r="W650" s="118">
        <f t="shared" si="65"/>
        <v>47</v>
      </c>
      <c r="X650" s="76">
        <v>1</v>
      </c>
      <c r="Y650" s="111">
        <f ca="1">IF(W650&gt;15,100%,OFFSET('B5_FED-CA Tax Depr Rates'!$D$23,0,'B1-NBV NTV Detail'!W650-1))</f>
        <v>1</v>
      </c>
      <c r="Z650" s="126">
        <f t="shared" ca="1" si="67"/>
        <v>736.03</v>
      </c>
      <c r="AA650" s="126">
        <f t="shared" ca="1" si="68"/>
        <v>736.03</v>
      </c>
      <c r="AB650" s="111">
        <f ca="1">IF($W650&gt;22,100%,OFFSET('B5_FED-CA Tax Depr Rates'!$D$30,0,'B1-NBV NTV Detail'!$W650-1))</f>
        <v>1</v>
      </c>
      <c r="AC650" s="126">
        <f t="shared" ca="1" si="69"/>
        <v>736.03</v>
      </c>
    </row>
    <row r="651" spans="1:29">
      <c r="A651" s="20" t="s">
        <v>93</v>
      </c>
      <c r="B651" s="24" t="s">
        <v>94</v>
      </c>
      <c r="C651" s="24" t="s">
        <v>107</v>
      </c>
      <c r="D651" s="24" t="s">
        <v>89</v>
      </c>
      <c r="E651" s="24" t="s">
        <v>96</v>
      </c>
      <c r="F651" s="213">
        <v>1973</v>
      </c>
      <c r="G651" s="215" t="s">
        <v>322</v>
      </c>
      <c r="H651" s="215">
        <v>10.53</v>
      </c>
      <c r="I651" s="215">
        <v>7.58</v>
      </c>
      <c r="J651" s="216">
        <v>2.95</v>
      </c>
      <c r="K651" s="219"/>
      <c r="L651" s="206"/>
      <c r="R651" s="110">
        <f t="shared" si="64"/>
        <v>1973</v>
      </c>
      <c r="S651" s="122">
        <f t="shared" si="70"/>
        <v>10.53</v>
      </c>
      <c r="T651" s="111">
        <f>VLOOKUP(R651,'B4_VINTAGE-TAX'!$A$2:$C$100,3,FALSE)</f>
        <v>0</v>
      </c>
      <c r="U651" s="76">
        <v>1</v>
      </c>
      <c r="V651" s="126">
        <f t="shared" si="66"/>
        <v>0</v>
      </c>
      <c r="W651" s="118">
        <f t="shared" si="65"/>
        <v>46</v>
      </c>
      <c r="X651" s="76">
        <v>1</v>
      </c>
      <c r="Y651" s="111">
        <f ca="1">IF(W651&gt;15,100%,OFFSET('B5_FED-CA Tax Depr Rates'!$D$23,0,'B1-NBV NTV Detail'!W651-1))</f>
        <v>1</v>
      </c>
      <c r="Z651" s="126">
        <f t="shared" ca="1" si="67"/>
        <v>10.53</v>
      </c>
      <c r="AA651" s="126">
        <f t="shared" ca="1" si="68"/>
        <v>10.53</v>
      </c>
      <c r="AB651" s="111">
        <f ca="1">IF($W651&gt;22,100%,OFFSET('B5_FED-CA Tax Depr Rates'!$D$30,0,'B1-NBV NTV Detail'!$W651-1))</f>
        <v>1</v>
      </c>
      <c r="AC651" s="126">
        <f t="shared" ca="1" si="69"/>
        <v>10.53</v>
      </c>
    </row>
    <row r="652" spans="1:29">
      <c r="A652" s="20" t="s">
        <v>93</v>
      </c>
      <c r="B652" s="24" t="s">
        <v>94</v>
      </c>
      <c r="C652" s="24" t="s">
        <v>107</v>
      </c>
      <c r="D652" s="24" t="s">
        <v>89</v>
      </c>
      <c r="E652" s="24" t="s">
        <v>96</v>
      </c>
      <c r="F652" s="213">
        <v>1974</v>
      </c>
      <c r="G652" s="215" t="s">
        <v>322</v>
      </c>
      <c r="H652" s="215">
        <v>13.9</v>
      </c>
      <c r="I652" s="215">
        <v>9.82</v>
      </c>
      <c r="J652" s="216">
        <v>4.08</v>
      </c>
      <c r="K652" s="219"/>
      <c r="L652" s="206"/>
      <c r="R652" s="110">
        <f t="shared" ref="R652:R715" si="71">(F652)*1</f>
        <v>1974</v>
      </c>
      <c r="S652" s="122">
        <f t="shared" si="70"/>
        <v>13.9</v>
      </c>
      <c r="T652" s="111">
        <f>VLOOKUP(R652,'B4_VINTAGE-TAX'!$A$2:$C$100,3,FALSE)</f>
        <v>0</v>
      </c>
      <c r="U652" s="76">
        <v>1</v>
      </c>
      <c r="V652" s="126">
        <f t="shared" si="66"/>
        <v>0</v>
      </c>
      <c r="W652" s="118">
        <f t="shared" ref="W652:W715" si="72">2018-R652+1</f>
        <v>45</v>
      </c>
      <c r="X652" s="76">
        <v>1</v>
      </c>
      <c r="Y652" s="111">
        <f ca="1">IF(W652&gt;15,100%,OFFSET('B5_FED-CA Tax Depr Rates'!$D$23,0,'B1-NBV NTV Detail'!W652-1))</f>
        <v>1</v>
      </c>
      <c r="Z652" s="126">
        <f t="shared" ca="1" si="67"/>
        <v>13.9</v>
      </c>
      <c r="AA652" s="126">
        <f t="shared" ca="1" si="68"/>
        <v>13.9</v>
      </c>
      <c r="AB652" s="111">
        <f ca="1">IF($W652&gt;22,100%,OFFSET('B5_FED-CA Tax Depr Rates'!$D$30,0,'B1-NBV NTV Detail'!$W652-1))</f>
        <v>1</v>
      </c>
      <c r="AC652" s="126">
        <f t="shared" ca="1" si="69"/>
        <v>13.9</v>
      </c>
    </row>
    <row r="653" spans="1:29">
      <c r="A653" s="20" t="s">
        <v>93</v>
      </c>
      <c r="B653" s="24" t="s">
        <v>94</v>
      </c>
      <c r="C653" s="24" t="s">
        <v>107</v>
      </c>
      <c r="D653" s="24" t="s">
        <v>89</v>
      </c>
      <c r="E653" s="24" t="s">
        <v>96</v>
      </c>
      <c r="F653" s="213">
        <v>1977</v>
      </c>
      <c r="G653" s="215" t="s">
        <v>322</v>
      </c>
      <c r="H653" s="215">
        <v>21.86</v>
      </c>
      <c r="I653" s="215">
        <v>14.57</v>
      </c>
      <c r="J653" s="216">
        <v>7.29</v>
      </c>
      <c r="K653" s="219"/>
      <c r="L653" s="206"/>
      <c r="R653" s="110">
        <f t="shared" si="71"/>
        <v>1977</v>
      </c>
      <c r="S653" s="122">
        <f t="shared" si="70"/>
        <v>21.86</v>
      </c>
      <c r="T653" s="111">
        <f>VLOOKUP(R653,'B4_VINTAGE-TAX'!$A$2:$C$100,3,FALSE)</f>
        <v>0</v>
      </c>
      <c r="U653" s="76">
        <v>1</v>
      </c>
      <c r="V653" s="126">
        <f t="shared" ref="V653:V716" si="73">S653*T653</f>
        <v>0</v>
      </c>
      <c r="W653" s="118">
        <f t="shared" si="72"/>
        <v>42</v>
      </c>
      <c r="X653" s="76">
        <v>1</v>
      </c>
      <c r="Y653" s="111">
        <f ca="1">IF(W653&gt;15,100%,OFFSET('B5_FED-CA Tax Depr Rates'!$D$23,0,'B1-NBV NTV Detail'!W653-1))</f>
        <v>1</v>
      </c>
      <c r="Z653" s="126">
        <f t="shared" ref="Z653:Z716" ca="1" si="74">(S653-V653)*Y653</f>
        <v>21.86</v>
      </c>
      <c r="AA653" s="126">
        <f t="shared" ref="AA653:AA716" ca="1" si="75">V653+Z653</f>
        <v>21.86</v>
      </c>
      <c r="AB653" s="111">
        <f ca="1">IF($W653&gt;22,100%,OFFSET('B5_FED-CA Tax Depr Rates'!$D$30,0,'B1-NBV NTV Detail'!$W653-1))</f>
        <v>1</v>
      </c>
      <c r="AC653" s="126">
        <f t="shared" ref="AC653:AC716" ca="1" si="76">AB653*S653</f>
        <v>21.86</v>
      </c>
    </row>
    <row r="654" spans="1:29">
      <c r="A654" s="20" t="s">
        <v>93</v>
      </c>
      <c r="B654" s="24" t="s">
        <v>94</v>
      </c>
      <c r="C654" s="24" t="s">
        <v>107</v>
      </c>
      <c r="D654" s="24" t="s">
        <v>89</v>
      </c>
      <c r="E654" s="24" t="s">
        <v>96</v>
      </c>
      <c r="F654" s="213">
        <v>1979</v>
      </c>
      <c r="G654" s="215" t="s">
        <v>322</v>
      </c>
      <c r="H654" s="215">
        <v>21.88</v>
      </c>
      <c r="I654" s="215">
        <v>13.99</v>
      </c>
      <c r="J654" s="216">
        <v>7.89</v>
      </c>
      <c r="K654" s="219"/>
      <c r="L654" s="206"/>
      <c r="R654" s="110">
        <f t="shared" si="71"/>
        <v>1979</v>
      </c>
      <c r="S654" s="122">
        <f t="shared" si="70"/>
        <v>21.88</v>
      </c>
      <c r="T654" s="111">
        <f>VLOOKUP(R654,'B4_VINTAGE-TAX'!$A$2:$C$100,3,FALSE)</f>
        <v>0</v>
      </c>
      <c r="U654" s="76">
        <v>1</v>
      </c>
      <c r="V654" s="126">
        <f t="shared" si="73"/>
        <v>0</v>
      </c>
      <c r="W654" s="118">
        <f t="shared" si="72"/>
        <v>40</v>
      </c>
      <c r="X654" s="76">
        <v>1</v>
      </c>
      <c r="Y654" s="111">
        <f ca="1">IF(W654&gt;15,100%,OFFSET('B5_FED-CA Tax Depr Rates'!$D$23,0,'B1-NBV NTV Detail'!W654-1))</f>
        <v>1</v>
      </c>
      <c r="Z654" s="126">
        <f t="shared" ca="1" si="74"/>
        <v>21.88</v>
      </c>
      <c r="AA654" s="126">
        <f t="shared" ca="1" si="75"/>
        <v>21.88</v>
      </c>
      <c r="AB654" s="111">
        <f ca="1">IF($W654&gt;22,100%,OFFSET('B5_FED-CA Tax Depr Rates'!$D$30,0,'B1-NBV NTV Detail'!$W654-1))</f>
        <v>1</v>
      </c>
      <c r="AC654" s="126">
        <f t="shared" ca="1" si="76"/>
        <v>21.88</v>
      </c>
    </row>
    <row r="655" spans="1:29">
      <c r="A655" s="20" t="s">
        <v>93</v>
      </c>
      <c r="B655" s="24" t="s">
        <v>94</v>
      </c>
      <c r="C655" s="24" t="s">
        <v>107</v>
      </c>
      <c r="D655" s="24" t="s">
        <v>89</v>
      </c>
      <c r="E655" s="24" t="s">
        <v>96</v>
      </c>
      <c r="F655" s="213">
        <v>1981</v>
      </c>
      <c r="G655" s="215">
        <v>2</v>
      </c>
      <c r="H655" s="215">
        <v>73.94</v>
      </c>
      <c r="I655" s="215">
        <v>45.24</v>
      </c>
      <c r="J655" s="216">
        <v>28.7</v>
      </c>
      <c r="K655" s="219"/>
      <c r="L655" s="206"/>
      <c r="R655" s="110">
        <f t="shared" si="71"/>
        <v>1981</v>
      </c>
      <c r="S655" s="122">
        <f t="shared" si="70"/>
        <v>73.94</v>
      </c>
      <c r="T655" s="111">
        <f>VLOOKUP(R655,'B4_VINTAGE-TAX'!$A$2:$C$100,3,FALSE)</f>
        <v>0</v>
      </c>
      <c r="U655" s="76">
        <v>1</v>
      </c>
      <c r="V655" s="126">
        <f t="shared" si="73"/>
        <v>0</v>
      </c>
      <c r="W655" s="118">
        <f t="shared" si="72"/>
        <v>38</v>
      </c>
      <c r="X655" s="76">
        <v>1</v>
      </c>
      <c r="Y655" s="111">
        <f ca="1">IF(W655&gt;15,100%,OFFSET('B5_FED-CA Tax Depr Rates'!$D$23,0,'B1-NBV NTV Detail'!W655-1))</f>
        <v>1</v>
      </c>
      <c r="Z655" s="126">
        <f t="shared" ca="1" si="74"/>
        <v>73.94</v>
      </c>
      <c r="AA655" s="126">
        <f t="shared" ca="1" si="75"/>
        <v>73.94</v>
      </c>
      <c r="AB655" s="111">
        <f ca="1">IF($W655&gt;22,100%,OFFSET('B5_FED-CA Tax Depr Rates'!$D$30,0,'B1-NBV NTV Detail'!$W655-1))</f>
        <v>1</v>
      </c>
      <c r="AC655" s="126">
        <f t="shared" ca="1" si="76"/>
        <v>73.94</v>
      </c>
    </row>
    <row r="656" spans="1:29">
      <c r="A656" s="20" t="s">
        <v>93</v>
      </c>
      <c r="B656" s="24" t="s">
        <v>94</v>
      </c>
      <c r="C656" s="24" t="s">
        <v>107</v>
      </c>
      <c r="D656" s="24" t="s">
        <v>89</v>
      </c>
      <c r="E656" s="24" t="s">
        <v>96</v>
      </c>
      <c r="F656" s="213">
        <v>1982</v>
      </c>
      <c r="G656" s="215" t="s">
        <v>322</v>
      </c>
      <c r="H656" s="215">
        <v>0</v>
      </c>
      <c r="I656" s="215" t="s">
        <v>322</v>
      </c>
      <c r="J656" s="216" t="s">
        <v>322</v>
      </c>
      <c r="K656" s="219"/>
      <c r="L656" s="206"/>
      <c r="R656" s="110">
        <f t="shared" si="71"/>
        <v>1982</v>
      </c>
      <c r="S656" s="122">
        <f t="shared" si="70"/>
        <v>0</v>
      </c>
      <c r="T656" s="111">
        <f>VLOOKUP(R656,'B4_VINTAGE-TAX'!$A$2:$C$100,3,FALSE)</f>
        <v>0</v>
      </c>
      <c r="U656" s="76">
        <v>1</v>
      </c>
      <c r="V656" s="126">
        <f t="shared" si="73"/>
        <v>0</v>
      </c>
      <c r="W656" s="118">
        <f t="shared" si="72"/>
        <v>37</v>
      </c>
      <c r="X656" s="76">
        <v>1</v>
      </c>
      <c r="Y656" s="111">
        <f ca="1">IF(W656&gt;15,100%,OFFSET('B5_FED-CA Tax Depr Rates'!$D$23,0,'B1-NBV NTV Detail'!W656-1))</f>
        <v>1</v>
      </c>
      <c r="Z656" s="126">
        <f t="shared" ca="1" si="74"/>
        <v>0</v>
      </c>
      <c r="AA656" s="126">
        <f t="shared" ca="1" si="75"/>
        <v>0</v>
      </c>
      <c r="AB656" s="111">
        <f ca="1">IF($W656&gt;22,100%,OFFSET('B5_FED-CA Tax Depr Rates'!$D$30,0,'B1-NBV NTV Detail'!$W656-1))</f>
        <v>1</v>
      </c>
      <c r="AC656" s="126">
        <f t="shared" ca="1" si="76"/>
        <v>0</v>
      </c>
    </row>
    <row r="657" spans="1:29">
      <c r="A657" s="20" t="s">
        <v>93</v>
      </c>
      <c r="B657" s="24" t="s">
        <v>94</v>
      </c>
      <c r="C657" s="24" t="s">
        <v>107</v>
      </c>
      <c r="D657" s="24" t="s">
        <v>89</v>
      </c>
      <c r="E657" s="24" t="s">
        <v>96</v>
      </c>
      <c r="F657" s="213">
        <v>1983</v>
      </c>
      <c r="G657" s="215" t="s">
        <v>322</v>
      </c>
      <c r="H657" s="215">
        <v>11.86</v>
      </c>
      <c r="I657" s="215">
        <v>6.92</v>
      </c>
      <c r="J657" s="216">
        <v>4.9400000000000004</v>
      </c>
      <c r="K657" s="219"/>
      <c r="L657" s="206"/>
      <c r="R657" s="110">
        <f t="shared" si="71"/>
        <v>1983</v>
      </c>
      <c r="S657" s="122">
        <f t="shared" si="70"/>
        <v>11.86</v>
      </c>
      <c r="T657" s="111">
        <f>VLOOKUP(R657,'B4_VINTAGE-TAX'!$A$2:$C$100,3,FALSE)</f>
        <v>0</v>
      </c>
      <c r="U657" s="76">
        <v>1</v>
      </c>
      <c r="V657" s="126">
        <f t="shared" si="73"/>
        <v>0</v>
      </c>
      <c r="W657" s="118">
        <f t="shared" si="72"/>
        <v>36</v>
      </c>
      <c r="X657" s="76">
        <v>1</v>
      </c>
      <c r="Y657" s="111">
        <f ca="1">IF(W657&gt;15,100%,OFFSET('B5_FED-CA Tax Depr Rates'!$D$23,0,'B1-NBV NTV Detail'!W657-1))</f>
        <v>1</v>
      </c>
      <c r="Z657" s="126">
        <f t="shared" ca="1" si="74"/>
        <v>11.86</v>
      </c>
      <c r="AA657" s="126">
        <f t="shared" ca="1" si="75"/>
        <v>11.86</v>
      </c>
      <c r="AB657" s="111">
        <f ca="1">IF($W657&gt;22,100%,OFFSET('B5_FED-CA Tax Depr Rates'!$D$30,0,'B1-NBV NTV Detail'!$W657-1))</f>
        <v>1</v>
      </c>
      <c r="AC657" s="126">
        <f t="shared" ca="1" si="76"/>
        <v>11.86</v>
      </c>
    </row>
    <row r="658" spans="1:29">
      <c r="A658" s="20" t="s">
        <v>93</v>
      </c>
      <c r="B658" s="24" t="s">
        <v>94</v>
      </c>
      <c r="C658" s="24" t="s">
        <v>107</v>
      </c>
      <c r="D658" s="24" t="s">
        <v>89</v>
      </c>
      <c r="E658" s="24" t="s">
        <v>96</v>
      </c>
      <c r="F658" s="213">
        <v>1984</v>
      </c>
      <c r="G658" s="215">
        <v>23</v>
      </c>
      <c r="H658" s="215">
        <v>600.11</v>
      </c>
      <c r="I658" s="215">
        <v>341.86</v>
      </c>
      <c r="J658" s="216">
        <v>258.25</v>
      </c>
      <c r="K658" s="219"/>
      <c r="L658" s="206"/>
      <c r="R658" s="110">
        <f t="shared" si="71"/>
        <v>1984</v>
      </c>
      <c r="S658" s="122">
        <f t="shared" si="70"/>
        <v>600.11</v>
      </c>
      <c r="T658" s="111">
        <f>VLOOKUP(R658,'B4_VINTAGE-TAX'!$A$2:$C$100,3,FALSE)</f>
        <v>0</v>
      </c>
      <c r="U658" s="76">
        <v>1</v>
      </c>
      <c r="V658" s="126">
        <f t="shared" si="73"/>
        <v>0</v>
      </c>
      <c r="W658" s="118">
        <f t="shared" si="72"/>
        <v>35</v>
      </c>
      <c r="X658" s="76">
        <v>1</v>
      </c>
      <c r="Y658" s="111">
        <f ca="1">IF(W658&gt;15,100%,OFFSET('B5_FED-CA Tax Depr Rates'!$D$23,0,'B1-NBV NTV Detail'!W658-1))</f>
        <v>1</v>
      </c>
      <c r="Z658" s="126">
        <f t="shared" ca="1" si="74"/>
        <v>600.11</v>
      </c>
      <c r="AA658" s="126">
        <f t="shared" ca="1" si="75"/>
        <v>600.11</v>
      </c>
      <c r="AB658" s="111">
        <f ca="1">IF($W658&gt;22,100%,OFFSET('B5_FED-CA Tax Depr Rates'!$D$30,0,'B1-NBV NTV Detail'!$W658-1))</f>
        <v>1</v>
      </c>
      <c r="AC658" s="126">
        <f t="shared" ca="1" si="76"/>
        <v>600.11</v>
      </c>
    </row>
    <row r="659" spans="1:29">
      <c r="A659" s="20" t="s">
        <v>93</v>
      </c>
      <c r="B659" s="24" t="s">
        <v>94</v>
      </c>
      <c r="C659" s="24" t="s">
        <v>107</v>
      </c>
      <c r="D659" s="24" t="s">
        <v>89</v>
      </c>
      <c r="E659" s="24" t="s">
        <v>96</v>
      </c>
      <c r="F659" s="213">
        <v>1985</v>
      </c>
      <c r="G659" s="215">
        <v>4</v>
      </c>
      <c r="H659" s="215">
        <v>115.81</v>
      </c>
      <c r="I659" s="215">
        <v>64.319999999999993</v>
      </c>
      <c r="J659" s="216">
        <v>51.49</v>
      </c>
      <c r="K659" s="219"/>
      <c r="L659" s="206"/>
      <c r="R659" s="110">
        <f t="shared" si="71"/>
        <v>1985</v>
      </c>
      <c r="S659" s="122">
        <f t="shared" si="70"/>
        <v>115.81</v>
      </c>
      <c r="T659" s="111">
        <f>VLOOKUP(R659,'B4_VINTAGE-TAX'!$A$2:$C$100,3,FALSE)</f>
        <v>0</v>
      </c>
      <c r="U659" s="76">
        <v>1</v>
      </c>
      <c r="V659" s="126">
        <f t="shared" si="73"/>
        <v>0</v>
      </c>
      <c r="W659" s="118">
        <f t="shared" si="72"/>
        <v>34</v>
      </c>
      <c r="X659" s="76">
        <v>1</v>
      </c>
      <c r="Y659" s="111">
        <f ca="1">IF(W659&gt;15,100%,OFFSET('B5_FED-CA Tax Depr Rates'!$D$23,0,'B1-NBV NTV Detail'!W659-1))</f>
        <v>1</v>
      </c>
      <c r="Z659" s="126">
        <f t="shared" ca="1" si="74"/>
        <v>115.81</v>
      </c>
      <c r="AA659" s="126">
        <f t="shared" ca="1" si="75"/>
        <v>115.81</v>
      </c>
      <c r="AB659" s="111">
        <f ca="1">IF($W659&gt;22,100%,OFFSET('B5_FED-CA Tax Depr Rates'!$D$30,0,'B1-NBV NTV Detail'!$W659-1))</f>
        <v>1</v>
      </c>
      <c r="AC659" s="126">
        <f t="shared" ca="1" si="76"/>
        <v>115.81</v>
      </c>
    </row>
    <row r="660" spans="1:29">
      <c r="A660" s="20" t="s">
        <v>93</v>
      </c>
      <c r="B660" s="24" t="s">
        <v>94</v>
      </c>
      <c r="C660" s="24" t="s">
        <v>107</v>
      </c>
      <c r="D660" s="24" t="s">
        <v>89</v>
      </c>
      <c r="E660" s="24" t="s">
        <v>96</v>
      </c>
      <c r="F660" s="213">
        <v>1986</v>
      </c>
      <c r="G660" s="215">
        <v>15</v>
      </c>
      <c r="H660" s="215">
        <v>402.97</v>
      </c>
      <c r="I660" s="215">
        <v>218.02</v>
      </c>
      <c r="J660" s="216">
        <v>184.95</v>
      </c>
      <c r="K660" s="219"/>
      <c r="L660" s="206"/>
      <c r="R660" s="110">
        <f t="shared" si="71"/>
        <v>1986</v>
      </c>
      <c r="S660" s="122">
        <f t="shared" ref="S660:S723" si="77">H660</f>
        <v>402.97</v>
      </c>
      <c r="T660" s="111">
        <f>VLOOKUP(R660,'B4_VINTAGE-TAX'!$A$2:$C$100,3,FALSE)</f>
        <v>0</v>
      </c>
      <c r="U660" s="76">
        <v>1</v>
      </c>
      <c r="V660" s="126">
        <f t="shared" si="73"/>
        <v>0</v>
      </c>
      <c r="W660" s="118">
        <f t="shared" si="72"/>
        <v>33</v>
      </c>
      <c r="X660" s="76">
        <v>1</v>
      </c>
      <c r="Y660" s="111">
        <f ca="1">IF(W660&gt;15,100%,OFFSET('B5_FED-CA Tax Depr Rates'!$D$23,0,'B1-NBV NTV Detail'!W660-1))</f>
        <v>1</v>
      </c>
      <c r="Z660" s="126">
        <f t="shared" ca="1" si="74"/>
        <v>402.97</v>
      </c>
      <c r="AA660" s="126">
        <f t="shared" ca="1" si="75"/>
        <v>402.97</v>
      </c>
      <c r="AB660" s="111">
        <f ca="1">IF($W660&gt;22,100%,OFFSET('B5_FED-CA Tax Depr Rates'!$D$30,0,'B1-NBV NTV Detail'!$W660-1))</f>
        <v>1</v>
      </c>
      <c r="AC660" s="126">
        <f t="shared" ca="1" si="76"/>
        <v>402.97</v>
      </c>
    </row>
    <row r="661" spans="1:29">
      <c r="A661" s="20" t="s">
        <v>93</v>
      </c>
      <c r="B661" s="24" t="s">
        <v>94</v>
      </c>
      <c r="C661" s="24" t="s">
        <v>107</v>
      </c>
      <c r="D661" s="24" t="s">
        <v>89</v>
      </c>
      <c r="E661" s="24" t="s">
        <v>96</v>
      </c>
      <c r="F661" s="213">
        <v>1987</v>
      </c>
      <c r="G661" s="215">
        <v>3</v>
      </c>
      <c r="H661" s="215">
        <v>83.56</v>
      </c>
      <c r="I661" s="215">
        <v>44</v>
      </c>
      <c r="J661" s="216">
        <v>39.56</v>
      </c>
      <c r="K661" s="219"/>
      <c r="L661" s="206"/>
      <c r="R661" s="110">
        <f t="shared" si="71"/>
        <v>1987</v>
      </c>
      <c r="S661" s="122">
        <f t="shared" si="77"/>
        <v>83.56</v>
      </c>
      <c r="T661" s="111">
        <f>VLOOKUP(R661,'B4_VINTAGE-TAX'!$A$2:$C$100,3,FALSE)</f>
        <v>0</v>
      </c>
      <c r="U661" s="76">
        <v>1</v>
      </c>
      <c r="V661" s="126">
        <f t="shared" si="73"/>
        <v>0</v>
      </c>
      <c r="W661" s="118">
        <f t="shared" si="72"/>
        <v>32</v>
      </c>
      <c r="X661" s="76">
        <v>1</v>
      </c>
      <c r="Y661" s="111">
        <f ca="1">IF(W661&gt;15,100%,OFFSET('B5_FED-CA Tax Depr Rates'!$D$23,0,'B1-NBV NTV Detail'!W661-1))</f>
        <v>1</v>
      </c>
      <c r="Z661" s="126">
        <f t="shared" ca="1" si="74"/>
        <v>83.56</v>
      </c>
      <c r="AA661" s="126">
        <f t="shared" ca="1" si="75"/>
        <v>83.56</v>
      </c>
      <c r="AB661" s="111">
        <f ca="1">IF($W661&gt;22,100%,OFFSET('B5_FED-CA Tax Depr Rates'!$D$30,0,'B1-NBV NTV Detail'!$W661-1))</f>
        <v>1</v>
      </c>
      <c r="AC661" s="126">
        <f t="shared" ca="1" si="76"/>
        <v>83.56</v>
      </c>
    </row>
    <row r="662" spans="1:29">
      <c r="A662" s="20" t="s">
        <v>93</v>
      </c>
      <c r="B662" s="24" t="s">
        <v>94</v>
      </c>
      <c r="C662" s="24" t="s">
        <v>107</v>
      </c>
      <c r="D662" s="24" t="s">
        <v>89</v>
      </c>
      <c r="E662" s="24" t="s">
        <v>96</v>
      </c>
      <c r="F662" s="213">
        <v>1988</v>
      </c>
      <c r="G662" s="215">
        <v>9</v>
      </c>
      <c r="H662" s="215">
        <v>235.95</v>
      </c>
      <c r="I662" s="215">
        <v>120.81</v>
      </c>
      <c r="J662" s="216">
        <v>115.14</v>
      </c>
      <c r="K662" s="219"/>
      <c r="L662" s="206"/>
      <c r="R662" s="110">
        <f t="shared" si="71"/>
        <v>1988</v>
      </c>
      <c r="S662" s="122">
        <f t="shared" si="77"/>
        <v>235.95</v>
      </c>
      <c r="T662" s="111">
        <f>VLOOKUP(R662,'B4_VINTAGE-TAX'!$A$2:$C$100,3,FALSE)</f>
        <v>0</v>
      </c>
      <c r="U662" s="76">
        <v>1</v>
      </c>
      <c r="V662" s="126">
        <f t="shared" si="73"/>
        <v>0</v>
      </c>
      <c r="W662" s="118">
        <f t="shared" si="72"/>
        <v>31</v>
      </c>
      <c r="X662" s="76">
        <v>1</v>
      </c>
      <c r="Y662" s="111">
        <f ca="1">IF(W662&gt;15,100%,OFFSET('B5_FED-CA Tax Depr Rates'!$D$23,0,'B1-NBV NTV Detail'!W662-1))</f>
        <v>1</v>
      </c>
      <c r="Z662" s="126">
        <f t="shared" ca="1" si="74"/>
        <v>235.95</v>
      </c>
      <c r="AA662" s="126">
        <f t="shared" ca="1" si="75"/>
        <v>235.95</v>
      </c>
      <c r="AB662" s="111">
        <f ca="1">IF($W662&gt;22,100%,OFFSET('B5_FED-CA Tax Depr Rates'!$D$30,0,'B1-NBV NTV Detail'!$W662-1))</f>
        <v>1</v>
      </c>
      <c r="AC662" s="126">
        <f t="shared" ca="1" si="76"/>
        <v>235.95</v>
      </c>
    </row>
    <row r="663" spans="1:29">
      <c r="A663" s="20" t="s">
        <v>93</v>
      </c>
      <c r="B663" s="24" t="s">
        <v>94</v>
      </c>
      <c r="C663" s="24" t="s">
        <v>107</v>
      </c>
      <c r="D663" s="24" t="s">
        <v>89</v>
      </c>
      <c r="E663" s="24" t="s">
        <v>96</v>
      </c>
      <c r="F663" s="213">
        <v>1990</v>
      </c>
      <c r="G663" s="215">
        <v>5</v>
      </c>
      <c r="H663" s="215">
        <v>137.66</v>
      </c>
      <c r="I663" s="215">
        <v>66.42</v>
      </c>
      <c r="J663" s="216">
        <v>71.239999999999995</v>
      </c>
      <c r="K663" s="219"/>
      <c r="L663" s="206"/>
      <c r="R663" s="110">
        <f t="shared" si="71"/>
        <v>1990</v>
      </c>
      <c r="S663" s="122">
        <f t="shared" si="77"/>
        <v>137.66</v>
      </c>
      <c r="T663" s="111">
        <f>VLOOKUP(R663,'B4_VINTAGE-TAX'!$A$2:$C$100,3,FALSE)</f>
        <v>0</v>
      </c>
      <c r="U663" s="76">
        <v>1</v>
      </c>
      <c r="V663" s="126">
        <f t="shared" si="73"/>
        <v>0</v>
      </c>
      <c r="W663" s="118">
        <f t="shared" si="72"/>
        <v>29</v>
      </c>
      <c r="X663" s="76">
        <v>1</v>
      </c>
      <c r="Y663" s="111">
        <f ca="1">IF(W663&gt;15,100%,OFFSET('B5_FED-CA Tax Depr Rates'!$D$23,0,'B1-NBV NTV Detail'!W663-1))</f>
        <v>1</v>
      </c>
      <c r="Z663" s="126">
        <f t="shared" ca="1" si="74"/>
        <v>137.66</v>
      </c>
      <c r="AA663" s="126">
        <f t="shared" ca="1" si="75"/>
        <v>137.66</v>
      </c>
      <c r="AB663" s="111">
        <f ca="1">IF($W663&gt;22,100%,OFFSET('B5_FED-CA Tax Depr Rates'!$D$30,0,'B1-NBV NTV Detail'!$W663-1))</f>
        <v>1</v>
      </c>
      <c r="AC663" s="126">
        <f t="shared" ca="1" si="76"/>
        <v>137.66</v>
      </c>
    </row>
    <row r="664" spans="1:29">
      <c r="A664" s="20" t="s">
        <v>93</v>
      </c>
      <c r="B664" s="24" t="s">
        <v>94</v>
      </c>
      <c r="C664" s="24" t="s">
        <v>107</v>
      </c>
      <c r="D664" s="24" t="s">
        <v>89</v>
      </c>
      <c r="E664" s="24" t="s">
        <v>96</v>
      </c>
      <c r="F664" s="213">
        <v>1991</v>
      </c>
      <c r="G664" s="215" t="s">
        <v>322</v>
      </c>
      <c r="H664" s="215">
        <v>0</v>
      </c>
      <c r="I664" s="215" t="s">
        <v>322</v>
      </c>
      <c r="J664" s="216" t="s">
        <v>322</v>
      </c>
      <c r="K664" s="219"/>
      <c r="L664" s="206"/>
      <c r="R664" s="110">
        <f t="shared" si="71"/>
        <v>1991</v>
      </c>
      <c r="S664" s="122">
        <f t="shared" si="77"/>
        <v>0</v>
      </c>
      <c r="T664" s="111">
        <f>VLOOKUP(R664,'B4_VINTAGE-TAX'!$A$2:$C$100,3,FALSE)</f>
        <v>0</v>
      </c>
      <c r="U664" s="76">
        <v>1</v>
      </c>
      <c r="V664" s="126">
        <f t="shared" si="73"/>
        <v>0</v>
      </c>
      <c r="W664" s="118">
        <f t="shared" si="72"/>
        <v>28</v>
      </c>
      <c r="X664" s="76">
        <v>1</v>
      </c>
      <c r="Y664" s="111">
        <f ca="1">IF(W664&gt;15,100%,OFFSET('B5_FED-CA Tax Depr Rates'!$D$23,0,'B1-NBV NTV Detail'!W664-1))</f>
        <v>1</v>
      </c>
      <c r="Z664" s="126">
        <f t="shared" ca="1" si="74"/>
        <v>0</v>
      </c>
      <c r="AA664" s="126">
        <f t="shared" ca="1" si="75"/>
        <v>0</v>
      </c>
      <c r="AB664" s="111">
        <f ca="1">IF($W664&gt;22,100%,OFFSET('B5_FED-CA Tax Depr Rates'!$D$30,0,'B1-NBV NTV Detail'!$W664-1))</f>
        <v>1</v>
      </c>
      <c r="AC664" s="126">
        <f t="shared" ca="1" si="76"/>
        <v>0</v>
      </c>
    </row>
    <row r="665" spans="1:29">
      <c r="A665" s="20" t="s">
        <v>93</v>
      </c>
      <c r="B665" s="24" t="s">
        <v>94</v>
      </c>
      <c r="C665" s="24" t="s">
        <v>107</v>
      </c>
      <c r="D665" s="24" t="s">
        <v>89</v>
      </c>
      <c r="E665" s="24" t="s">
        <v>96</v>
      </c>
      <c r="F665" s="213">
        <v>1993</v>
      </c>
      <c r="G665" s="215">
        <v>6</v>
      </c>
      <c r="H665" s="215">
        <v>168.77</v>
      </c>
      <c r="I665" s="215">
        <v>73.83</v>
      </c>
      <c r="J665" s="216">
        <v>94.94</v>
      </c>
      <c r="K665" s="219"/>
      <c r="L665" s="206"/>
      <c r="R665" s="110">
        <f t="shared" si="71"/>
        <v>1993</v>
      </c>
      <c r="S665" s="122">
        <f t="shared" si="77"/>
        <v>168.77</v>
      </c>
      <c r="T665" s="111">
        <f>VLOOKUP(R665,'B4_VINTAGE-TAX'!$A$2:$C$100,3,FALSE)</f>
        <v>0</v>
      </c>
      <c r="U665" s="76">
        <v>1</v>
      </c>
      <c r="V665" s="126">
        <f t="shared" si="73"/>
        <v>0</v>
      </c>
      <c r="W665" s="118">
        <f t="shared" si="72"/>
        <v>26</v>
      </c>
      <c r="X665" s="76">
        <v>1</v>
      </c>
      <c r="Y665" s="111">
        <f ca="1">IF(W665&gt;15,100%,OFFSET('B5_FED-CA Tax Depr Rates'!$D$23,0,'B1-NBV NTV Detail'!W665-1))</f>
        <v>1</v>
      </c>
      <c r="Z665" s="126">
        <f t="shared" ca="1" si="74"/>
        <v>168.77</v>
      </c>
      <c r="AA665" s="126">
        <f t="shared" ca="1" si="75"/>
        <v>168.77</v>
      </c>
      <c r="AB665" s="111">
        <f ca="1">IF($W665&gt;22,100%,OFFSET('B5_FED-CA Tax Depr Rates'!$D$30,0,'B1-NBV NTV Detail'!$W665-1))</f>
        <v>1</v>
      </c>
      <c r="AC665" s="126">
        <f t="shared" ca="1" si="76"/>
        <v>168.77</v>
      </c>
    </row>
    <row r="666" spans="1:29">
      <c r="A666" s="20" t="s">
        <v>93</v>
      </c>
      <c r="B666" s="24" t="s">
        <v>94</v>
      </c>
      <c r="C666" s="24" t="s">
        <v>107</v>
      </c>
      <c r="D666" s="24" t="s">
        <v>89</v>
      </c>
      <c r="E666" s="24" t="s">
        <v>96</v>
      </c>
      <c r="F666" s="213">
        <v>1994</v>
      </c>
      <c r="G666" s="215">
        <v>22</v>
      </c>
      <c r="H666" s="215">
        <v>571.42999999999995</v>
      </c>
      <c r="I666" s="215">
        <v>241.28</v>
      </c>
      <c r="J666" s="216">
        <v>330.15</v>
      </c>
      <c r="K666" s="219"/>
      <c r="L666" s="206"/>
      <c r="R666" s="110">
        <f t="shared" si="71"/>
        <v>1994</v>
      </c>
      <c r="S666" s="122">
        <f t="shared" si="77"/>
        <v>571.42999999999995</v>
      </c>
      <c r="T666" s="111">
        <f>VLOOKUP(R666,'B4_VINTAGE-TAX'!$A$2:$C$100,3,FALSE)</f>
        <v>0</v>
      </c>
      <c r="U666" s="76">
        <v>1</v>
      </c>
      <c r="V666" s="126">
        <f t="shared" si="73"/>
        <v>0</v>
      </c>
      <c r="W666" s="118">
        <f t="shared" si="72"/>
        <v>25</v>
      </c>
      <c r="X666" s="76">
        <v>1</v>
      </c>
      <c r="Y666" s="111">
        <f ca="1">IF(W666&gt;15,100%,OFFSET('B5_FED-CA Tax Depr Rates'!$D$23,0,'B1-NBV NTV Detail'!W666-1))</f>
        <v>1</v>
      </c>
      <c r="Z666" s="126">
        <f t="shared" ca="1" si="74"/>
        <v>571.42999999999995</v>
      </c>
      <c r="AA666" s="126">
        <f t="shared" ca="1" si="75"/>
        <v>571.42999999999995</v>
      </c>
      <c r="AB666" s="111">
        <f ca="1">IF($W666&gt;22,100%,OFFSET('B5_FED-CA Tax Depr Rates'!$D$30,0,'B1-NBV NTV Detail'!$W666-1))</f>
        <v>1</v>
      </c>
      <c r="AC666" s="126">
        <f t="shared" ca="1" si="76"/>
        <v>571.42999999999995</v>
      </c>
    </row>
    <row r="667" spans="1:29">
      <c r="A667" s="20" t="s">
        <v>93</v>
      </c>
      <c r="B667" s="24" t="s">
        <v>94</v>
      </c>
      <c r="C667" s="24" t="s">
        <v>107</v>
      </c>
      <c r="D667" s="24" t="s">
        <v>89</v>
      </c>
      <c r="E667" s="24" t="s">
        <v>96</v>
      </c>
      <c r="F667" s="213">
        <v>1996</v>
      </c>
      <c r="G667" s="215">
        <v>1</v>
      </c>
      <c r="H667" s="215">
        <v>44.71</v>
      </c>
      <c r="I667" s="215">
        <v>17.5</v>
      </c>
      <c r="J667" s="216">
        <v>27.21</v>
      </c>
      <c r="K667" s="219"/>
      <c r="L667" s="206"/>
      <c r="R667" s="110">
        <f t="shared" si="71"/>
        <v>1996</v>
      </c>
      <c r="S667" s="122">
        <f t="shared" si="77"/>
        <v>44.71</v>
      </c>
      <c r="T667" s="111">
        <f>VLOOKUP(R667,'B4_VINTAGE-TAX'!$A$2:$C$100,3,FALSE)</f>
        <v>0</v>
      </c>
      <c r="U667" s="76">
        <v>1</v>
      </c>
      <c r="V667" s="126">
        <f t="shared" si="73"/>
        <v>0</v>
      </c>
      <c r="W667" s="118">
        <f t="shared" si="72"/>
        <v>23</v>
      </c>
      <c r="X667" s="76">
        <v>1</v>
      </c>
      <c r="Y667" s="111">
        <f ca="1">IF(W667&gt;15,100%,OFFSET('B5_FED-CA Tax Depr Rates'!$D$23,0,'B1-NBV NTV Detail'!W667-1))</f>
        <v>1</v>
      </c>
      <c r="Z667" s="126">
        <f t="shared" ca="1" si="74"/>
        <v>44.71</v>
      </c>
      <c r="AA667" s="126">
        <f t="shared" ca="1" si="75"/>
        <v>44.71</v>
      </c>
      <c r="AB667" s="111">
        <f ca="1">IF($W667&gt;22,100%,OFFSET('B5_FED-CA Tax Depr Rates'!$D$30,0,'B1-NBV NTV Detail'!$W667-1))</f>
        <v>1</v>
      </c>
      <c r="AC667" s="126">
        <f t="shared" ca="1" si="76"/>
        <v>44.71</v>
      </c>
    </row>
    <row r="668" spans="1:29">
      <c r="A668" s="20" t="s">
        <v>93</v>
      </c>
      <c r="B668" s="24" t="s">
        <v>94</v>
      </c>
      <c r="C668" s="24" t="s">
        <v>107</v>
      </c>
      <c r="D668" s="24" t="s">
        <v>89</v>
      </c>
      <c r="E668" s="24" t="s">
        <v>96</v>
      </c>
      <c r="F668" s="213">
        <v>1997</v>
      </c>
      <c r="G668" s="215">
        <v>33</v>
      </c>
      <c r="H668" s="215">
        <v>862.55</v>
      </c>
      <c r="I668" s="215">
        <v>324.11</v>
      </c>
      <c r="J668" s="216">
        <v>538.44000000000005</v>
      </c>
      <c r="K668" s="219"/>
      <c r="L668" s="206"/>
      <c r="R668" s="110">
        <f t="shared" si="71"/>
        <v>1997</v>
      </c>
      <c r="S668" s="122">
        <f t="shared" si="77"/>
        <v>862.55</v>
      </c>
      <c r="T668" s="111">
        <f>VLOOKUP(R668,'B4_VINTAGE-TAX'!$A$2:$C$100,3,FALSE)</f>
        <v>0</v>
      </c>
      <c r="U668" s="76">
        <v>1</v>
      </c>
      <c r="V668" s="126">
        <f t="shared" si="73"/>
        <v>0</v>
      </c>
      <c r="W668" s="118">
        <f t="shared" si="72"/>
        <v>22</v>
      </c>
      <c r="X668" s="76">
        <v>1</v>
      </c>
      <c r="Y668" s="111">
        <f ca="1">IF(W668&gt;15,100%,OFFSET('B5_FED-CA Tax Depr Rates'!$D$23,0,'B1-NBV NTV Detail'!W668-1))</f>
        <v>1</v>
      </c>
      <c r="Z668" s="126">
        <f t="shared" ca="1" si="74"/>
        <v>862.55</v>
      </c>
      <c r="AA668" s="126">
        <f t="shared" ca="1" si="75"/>
        <v>862.55</v>
      </c>
      <c r="AB668" s="111">
        <f ca="1">IF($W668&gt;22,100%,OFFSET('B5_FED-CA Tax Depr Rates'!$D$30,0,'B1-NBV NTV Detail'!$W668-1))</f>
        <v>0.99803296029203814</v>
      </c>
      <c r="AC668" s="126">
        <f t="shared" ca="1" si="76"/>
        <v>860.8533298998974</v>
      </c>
    </row>
    <row r="669" spans="1:29">
      <c r="A669" s="20" t="s">
        <v>93</v>
      </c>
      <c r="B669" s="24" t="s">
        <v>94</v>
      </c>
      <c r="C669" s="24" t="s">
        <v>107</v>
      </c>
      <c r="D669" s="24" t="s">
        <v>89</v>
      </c>
      <c r="E669" s="24" t="s">
        <v>96</v>
      </c>
      <c r="F669" s="213">
        <v>1998</v>
      </c>
      <c r="G669" s="215" t="s">
        <v>322</v>
      </c>
      <c r="H669" s="215">
        <v>0</v>
      </c>
      <c r="I669" s="215" t="s">
        <v>322</v>
      </c>
      <c r="J669" s="216" t="s">
        <v>322</v>
      </c>
      <c r="K669" s="219"/>
      <c r="L669" s="206"/>
      <c r="R669" s="110">
        <f t="shared" si="71"/>
        <v>1998</v>
      </c>
      <c r="S669" s="122">
        <f t="shared" si="77"/>
        <v>0</v>
      </c>
      <c r="T669" s="111">
        <f>VLOOKUP(R669,'B4_VINTAGE-TAX'!$A$2:$C$100,3,FALSE)</f>
        <v>0</v>
      </c>
      <c r="U669" s="76">
        <v>1</v>
      </c>
      <c r="V669" s="126">
        <f t="shared" si="73"/>
        <v>0</v>
      </c>
      <c r="W669" s="118">
        <f t="shared" si="72"/>
        <v>21</v>
      </c>
      <c r="X669" s="76">
        <v>1</v>
      </c>
      <c r="Y669" s="111">
        <f ca="1">IF(W669&gt;15,100%,OFFSET('B5_FED-CA Tax Depr Rates'!$D$23,0,'B1-NBV NTV Detail'!W669-1))</f>
        <v>1</v>
      </c>
      <c r="Z669" s="126">
        <f t="shared" ca="1" si="74"/>
        <v>0</v>
      </c>
      <c r="AA669" s="126">
        <f t="shared" ca="1" si="75"/>
        <v>0</v>
      </c>
      <c r="AB669" s="111">
        <f ca="1">IF($W669&gt;22,100%,OFFSET('B5_FED-CA Tax Depr Rates'!$D$30,0,'B1-NBV NTV Detail'!$W669-1))</f>
        <v>0.99213184116815234</v>
      </c>
      <c r="AC669" s="126">
        <f t="shared" ca="1" si="76"/>
        <v>0</v>
      </c>
    </row>
    <row r="670" spans="1:29">
      <c r="A670" s="20" t="s">
        <v>93</v>
      </c>
      <c r="B670" s="24" t="s">
        <v>94</v>
      </c>
      <c r="C670" s="24" t="s">
        <v>107</v>
      </c>
      <c r="D670" s="24" t="s">
        <v>89</v>
      </c>
      <c r="E670" s="24" t="s">
        <v>96</v>
      </c>
      <c r="F670" s="213">
        <v>1999</v>
      </c>
      <c r="G670" s="215" t="s">
        <v>322</v>
      </c>
      <c r="H670" s="215">
        <v>0</v>
      </c>
      <c r="I670" s="215" t="s">
        <v>322</v>
      </c>
      <c r="J670" s="216" t="s">
        <v>322</v>
      </c>
      <c r="K670" s="219"/>
      <c r="L670" s="206"/>
      <c r="R670" s="110">
        <f t="shared" si="71"/>
        <v>1999</v>
      </c>
      <c r="S670" s="122">
        <f t="shared" si="77"/>
        <v>0</v>
      </c>
      <c r="T670" s="111">
        <f>VLOOKUP(R670,'B4_VINTAGE-TAX'!$A$2:$C$100,3,FALSE)</f>
        <v>0</v>
      </c>
      <c r="U670" s="76">
        <v>1</v>
      </c>
      <c r="V670" s="126">
        <f t="shared" si="73"/>
        <v>0</v>
      </c>
      <c r="W670" s="118">
        <f t="shared" si="72"/>
        <v>20</v>
      </c>
      <c r="X670" s="76">
        <v>1</v>
      </c>
      <c r="Y670" s="111">
        <f ca="1">IF(W670&gt;15,100%,OFFSET('B5_FED-CA Tax Depr Rates'!$D$23,0,'B1-NBV NTV Detail'!W670-1))</f>
        <v>1</v>
      </c>
      <c r="Z670" s="126">
        <f t="shared" ca="1" si="74"/>
        <v>0</v>
      </c>
      <c r="AA670" s="126">
        <f t="shared" ca="1" si="75"/>
        <v>0</v>
      </c>
      <c r="AB670" s="111">
        <f ca="1">IF($W670&gt;22,100%,OFFSET('B5_FED-CA Tax Depr Rates'!$D$30,0,'B1-NBV NTV Detail'!$W670-1))</f>
        <v>0.98229487211555422</v>
      </c>
      <c r="AC670" s="126">
        <f t="shared" ca="1" si="76"/>
        <v>0</v>
      </c>
    </row>
    <row r="671" spans="1:29">
      <c r="A671" s="20" t="s">
        <v>93</v>
      </c>
      <c r="B671" s="24" t="s">
        <v>94</v>
      </c>
      <c r="C671" s="24" t="s">
        <v>107</v>
      </c>
      <c r="D671" s="24" t="s">
        <v>89</v>
      </c>
      <c r="E671" s="24" t="s">
        <v>96</v>
      </c>
      <c r="F671" s="213">
        <v>2000</v>
      </c>
      <c r="G671" s="215">
        <v>3</v>
      </c>
      <c r="H671" s="215">
        <v>96.02</v>
      </c>
      <c r="I671" s="215">
        <v>31.5</v>
      </c>
      <c r="J671" s="216">
        <v>64.52</v>
      </c>
      <c r="K671" s="219"/>
      <c r="L671" s="206"/>
      <c r="R671" s="110">
        <f t="shared" si="71"/>
        <v>2000</v>
      </c>
      <c r="S671" s="122">
        <f t="shared" si="77"/>
        <v>96.02</v>
      </c>
      <c r="T671" s="111">
        <f>VLOOKUP(R671,'B4_VINTAGE-TAX'!$A$2:$C$100,3,FALSE)</f>
        <v>0</v>
      </c>
      <c r="U671" s="76">
        <v>1</v>
      </c>
      <c r="V671" s="126">
        <f t="shared" si="73"/>
        <v>0</v>
      </c>
      <c r="W671" s="118">
        <f t="shared" si="72"/>
        <v>19</v>
      </c>
      <c r="X671" s="76">
        <v>1</v>
      </c>
      <c r="Y671" s="111">
        <f ca="1">IF(W671&gt;15,100%,OFFSET('B5_FED-CA Tax Depr Rates'!$D$23,0,'B1-NBV NTV Detail'!W671-1))</f>
        <v>1</v>
      </c>
      <c r="Z671" s="126">
        <f t="shared" ca="1" si="74"/>
        <v>96.02</v>
      </c>
      <c r="AA671" s="126">
        <f t="shared" ca="1" si="75"/>
        <v>96.02</v>
      </c>
      <c r="AB671" s="111">
        <f ca="1">IF($W671&gt;22,100%,OFFSET('B5_FED-CA Tax Depr Rates'!$D$30,0,'B1-NBV NTV Detail'!$W671-1))</f>
        <v>0.96852421709431857</v>
      </c>
      <c r="AC671" s="126">
        <f t="shared" ca="1" si="76"/>
        <v>92.997695325396464</v>
      </c>
    </row>
    <row r="672" spans="1:29">
      <c r="A672" s="20" t="s">
        <v>93</v>
      </c>
      <c r="B672" s="24" t="s">
        <v>94</v>
      </c>
      <c r="C672" s="24" t="s">
        <v>107</v>
      </c>
      <c r="D672" s="24" t="s">
        <v>89</v>
      </c>
      <c r="E672" s="24" t="s">
        <v>96</v>
      </c>
      <c r="F672" s="213">
        <v>2001</v>
      </c>
      <c r="G672" s="215" t="s">
        <v>322</v>
      </c>
      <c r="H672" s="215">
        <v>21.47</v>
      </c>
      <c r="I672" s="215">
        <v>6.7</v>
      </c>
      <c r="J672" s="216">
        <v>14.77</v>
      </c>
      <c r="K672" s="219"/>
      <c r="L672" s="206"/>
      <c r="R672" s="110">
        <f t="shared" si="71"/>
        <v>2001</v>
      </c>
      <c r="S672" s="122">
        <f t="shared" si="77"/>
        <v>21.47</v>
      </c>
      <c r="T672" s="111">
        <f>VLOOKUP(R672,'B4_VINTAGE-TAX'!$A$2:$C$100,3,FALSE)</f>
        <v>7.4999999999999997E-2</v>
      </c>
      <c r="U672" s="76">
        <v>1</v>
      </c>
      <c r="V672" s="126">
        <f t="shared" si="73"/>
        <v>1.61025</v>
      </c>
      <c r="W672" s="118">
        <f t="shared" si="72"/>
        <v>18</v>
      </c>
      <c r="X672" s="76">
        <v>1</v>
      </c>
      <c r="Y672" s="111">
        <f ca="1">IF(W672&gt;15,100%,OFFSET('B5_FED-CA Tax Depr Rates'!$D$23,0,'B1-NBV NTV Detail'!W672-1))</f>
        <v>1</v>
      </c>
      <c r="Z672" s="126">
        <f t="shared" ca="1" si="74"/>
        <v>19.859749999999998</v>
      </c>
      <c r="AA672" s="126">
        <f t="shared" ca="1" si="75"/>
        <v>21.47</v>
      </c>
      <c r="AB672" s="111">
        <f ca="1">IF($W672&gt;22,100%,OFFSET('B5_FED-CA Tax Depr Rates'!$D$30,0,'B1-NBV NTV Detail'!$W672-1))</f>
        <v>0.95081908920987279</v>
      </c>
      <c r="AC672" s="126">
        <f t="shared" ca="1" si="76"/>
        <v>20.414085845335968</v>
      </c>
    </row>
    <row r="673" spans="1:29">
      <c r="A673" s="20" t="s">
        <v>93</v>
      </c>
      <c r="B673" s="24" t="s">
        <v>94</v>
      </c>
      <c r="C673" s="24" t="s">
        <v>107</v>
      </c>
      <c r="D673" s="24" t="s">
        <v>89</v>
      </c>
      <c r="E673" s="24" t="s">
        <v>96</v>
      </c>
      <c r="F673" s="213">
        <v>2002</v>
      </c>
      <c r="G673" s="215">
        <v>13</v>
      </c>
      <c r="H673" s="215">
        <v>332.51</v>
      </c>
      <c r="I673" s="215">
        <v>98.3</v>
      </c>
      <c r="J673" s="216">
        <v>234.21</v>
      </c>
      <c r="K673" s="219"/>
      <c r="L673" s="206"/>
      <c r="R673" s="110">
        <f t="shared" si="71"/>
        <v>2002</v>
      </c>
      <c r="S673" s="122">
        <f t="shared" si="77"/>
        <v>332.51</v>
      </c>
      <c r="T673" s="111">
        <f>VLOOKUP(R673,'B4_VINTAGE-TAX'!$A$2:$C$100,3,FALSE)</f>
        <v>0.3</v>
      </c>
      <c r="U673" s="76">
        <v>1</v>
      </c>
      <c r="V673" s="126">
        <f t="shared" si="73"/>
        <v>99.753</v>
      </c>
      <c r="W673" s="118">
        <f t="shared" si="72"/>
        <v>17</v>
      </c>
      <c r="X673" s="76">
        <v>1</v>
      </c>
      <c r="Y673" s="111">
        <f ca="1">IF(W673&gt;15,100%,OFFSET('B5_FED-CA Tax Depr Rates'!$D$23,0,'B1-NBV NTV Detail'!W673-1))</f>
        <v>1</v>
      </c>
      <c r="Z673" s="126">
        <f t="shared" ca="1" si="74"/>
        <v>232.75700000000001</v>
      </c>
      <c r="AA673" s="126">
        <f t="shared" ca="1" si="75"/>
        <v>332.51</v>
      </c>
      <c r="AB673" s="111">
        <f ca="1">IF($W673&gt;22,100%,OFFSET('B5_FED-CA Tax Depr Rates'!$D$30,0,'B1-NBV NTV Detail'!$W673-1))</f>
        <v>0.92917495565937902</v>
      </c>
      <c r="AC673" s="126">
        <f t="shared" ca="1" si="76"/>
        <v>308.95996450630008</v>
      </c>
    </row>
    <row r="674" spans="1:29">
      <c r="A674" s="20" t="s">
        <v>93</v>
      </c>
      <c r="B674" s="24" t="s">
        <v>94</v>
      </c>
      <c r="C674" s="24" t="s">
        <v>107</v>
      </c>
      <c r="D674" s="24" t="s">
        <v>89</v>
      </c>
      <c r="E674" s="24" t="s">
        <v>96</v>
      </c>
      <c r="F674" s="213">
        <v>2003</v>
      </c>
      <c r="G674" s="215">
        <v>1</v>
      </c>
      <c r="H674" s="215">
        <v>40.090000000000003</v>
      </c>
      <c r="I674" s="215">
        <v>11.19</v>
      </c>
      <c r="J674" s="216">
        <v>28.9</v>
      </c>
      <c r="K674" s="219"/>
      <c r="L674" s="206"/>
      <c r="R674" s="110">
        <f t="shared" si="71"/>
        <v>2003</v>
      </c>
      <c r="S674" s="122">
        <f t="shared" si="77"/>
        <v>40.090000000000003</v>
      </c>
      <c r="T674" s="111">
        <f>VLOOKUP(R674,'B4_VINTAGE-TAX'!$A$2:$C$100,3,FALSE)</f>
        <v>0.3</v>
      </c>
      <c r="U674" s="76">
        <v>1</v>
      </c>
      <c r="V674" s="126">
        <f t="shared" si="73"/>
        <v>12.027000000000001</v>
      </c>
      <c r="W674" s="118">
        <f t="shared" si="72"/>
        <v>16</v>
      </c>
      <c r="X674" s="76">
        <v>1</v>
      </c>
      <c r="Y674" s="111">
        <f ca="1">IF(W674&gt;15,100%,OFFSET('B5_FED-CA Tax Depr Rates'!$D$23,0,'B1-NBV NTV Detail'!W674-1))</f>
        <v>1</v>
      </c>
      <c r="Z674" s="126">
        <f t="shared" ca="1" si="74"/>
        <v>28.063000000000002</v>
      </c>
      <c r="AA674" s="126">
        <f t="shared" ca="1" si="75"/>
        <v>40.090000000000003</v>
      </c>
      <c r="AB674" s="111">
        <f ca="1">IF($W674&gt;22,100%,OFFSET('B5_FED-CA Tax Depr Rates'!$D$30,0,'B1-NBV NTV Detail'!$W674-1))</f>
        <v>0.90360004853597253</v>
      </c>
      <c r="AC674" s="126">
        <f t="shared" ca="1" si="76"/>
        <v>36.225325945807143</v>
      </c>
    </row>
    <row r="675" spans="1:29">
      <c r="A675" s="20" t="s">
        <v>93</v>
      </c>
      <c r="B675" s="24" t="s">
        <v>94</v>
      </c>
      <c r="C675" s="24" t="s">
        <v>107</v>
      </c>
      <c r="D675" s="24" t="s">
        <v>89</v>
      </c>
      <c r="E675" s="24" t="s">
        <v>96</v>
      </c>
      <c r="F675" s="213">
        <v>2004</v>
      </c>
      <c r="G675" s="215" t="s">
        <v>322</v>
      </c>
      <c r="H675" s="215">
        <v>0.97</v>
      </c>
      <c r="I675" s="215">
        <v>0.25</v>
      </c>
      <c r="J675" s="216">
        <v>0.72</v>
      </c>
      <c r="K675" s="219"/>
      <c r="L675" s="206"/>
      <c r="R675" s="110">
        <f t="shared" si="71"/>
        <v>2004</v>
      </c>
      <c r="S675" s="122">
        <f t="shared" si="77"/>
        <v>0.97</v>
      </c>
      <c r="T675" s="111">
        <f>VLOOKUP(R675,'B4_VINTAGE-TAX'!$A$2:$C$100,3,FALSE)</f>
        <v>0.5</v>
      </c>
      <c r="U675" s="76">
        <v>1</v>
      </c>
      <c r="V675" s="126">
        <f t="shared" si="73"/>
        <v>0.48499999999999999</v>
      </c>
      <c r="W675" s="118">
        <f t="shared" si="72"/>
        <v>15</v>
      </c>
      <c r="X675" s="76">
        <v>1</v>
      </c>
      <c r="Y675" s="111">
        <f ca="1">IF(W675&gt;15,100%,OFFSET('B5_FED-CA Tax Depr Rates'!$D$23,0,'B1-NBV NTV Detail'!W675-1))</f>
        <v>0.97050000000000025</v>
      </c>
      <c r="Z675" s="126">
        <f t="shared" ca="1" si="74"/>
        <v>0.47069250000000012</v>
      </c>
      <c r="AA675" s="126">
        <f t="shared" ca="1" si="75"/>
        <v>0.95569250000000006</v>
      </c>
      <c r="AB675" s="111">
        <f ca="1">IF($W675&gt;22,100%,OFFSET('B5_FED-CA Tax Depr Rates'!$D$30,0,'B1-NBV NTV Detail'!$W675-1))</f>
        <v>0.87408574782650539</v>
      </c>
      <c r="AC675" s="126">
        <f t="shared" ca="1" si="76"/>
        <v>0.84786317539171019</v>
      </c>
    </row>
    <row r="676" spans="1:29">
      <c r="A676" s="20" t="s">
        <v>93</v>
      </c>
      <c r="B676" s="24" t="s">
        <v>94</v>
      </c>
      <c r="C676" s="24" t="s">
        <v>107</v>
      </c>
      <c r="D676" s="24" t="s">
        <v>89</v>
      </c>
      <c r="E676" s="24" t="s">
        <v>96</v>
      </c>
      <c r="F676" s="213">
        <v>2006</v>
      </c>
      <c r="G676" s="215">
        <v>56</v>
      </c>
      <c r="H676" s="215">
        <v>1421.69</v>
      </c>
      <c r="I676" s="215">
        <v>325.27</v>
      </c>
      <c r="J676" s="216">
        <v>1096.42</v>
      </c>
      <c r="K676" s="219"/>
      <c r="L676" s="206"/>
      <c r="R676" s="110">
        <f t="shared" si="71"/>
        <v>2006</v>
      </c>
      <c r="S676" s="122">
        <f t="shared" si="77"/>
        <v>1421.69</v>
      </c>
      <c r="T676" s="111">
        <f>VLOOKUP(R676,'B4_VINTAGE-TAX'!$A$2:$C$100,3,FALSE)</f>
        <v>0</v>
      </c>
      <c r="U676" s="76">
        <v>1</v>
      </c>
      <c r="V676" s="126">
        <f t="shared" si="73"/>
        <v>0</v>
      </c>
      <c r="W676" s="118">
        <f t="shared" si="72"/>
        <v>13</v>
      </c>
      <c r="X676" s="76">
        <v>1</v>
      </c>
      <c r="Y676" s="111">
        <f ca="1">IF(W676&gt;15,100%,OFFSET('B5_FED-CA Tax Depr Rates'!$D$23,0,'B1-NBV NTV Detail'!W676-1))</f>
        <v>0.85240000000000016</v>
      </c>
      <c r="Z676" s="126">
        <f t="shared" ca="1" si="74"/>
        <v>1211.8485560000004</v>
      </c>
      <c r="AA676" s="126">
        <f t="shared" ca="1" si="75"/>
        <v>1211.8485560000004</v>
      </c>
      <c r="AB676" s="111">
        <f ca="1">IF($W676&gt;22,100%,OFFSET('B5_FED-CA Tax Depr Rates'!$D$30,0,'B1-NBV NTV Detail'!$W676-1))</f>
        <v>0.80325314005651005</v>
      </c>
      <c r="AC676" s="126">
        <f t="shared" ca="1" si="76"/>
        <v>1141.9769566869397</v>
      </c>
    </row>
    <row r="677" spans="1:29">
      <c r="A677" s="20" t="s">
        <v>93</v>
      </c>
      <c r="B677" s="24" t="s">
        <v>94</v>
      </c>
      <c r="C677" s="24" t="s">
        <v>107</v>
      </c>
      <c r="D677" s="24" t="s">
        <v>89</v>
      </c>
      <c r="E677" s="24" t="s">
        <v>96</v>
      </c>
      <c r="F677" s="213">
        <v>2007</v>
      </c>
      <c r="G677" s="215">
        <v>3</v>
      </c>
      <c r="H677" s="215">
        <v>90.27</v>
      </c>
      <c r="I677" s="215">
        <v>19.11</v>
      </c>
      <c r="J677" s="216">
        <v>71.16</v>
      </c>
      <c r="K677" s="219"/>
      <c r="L677" s="206"/>
      <c r="R677" s="110">
        <f t="shared" si="71"/>
        <v>2007</v>
      </c>
      <c r="S677" s="122">
        <f t="shared" si="77"/>
        <v>90.27</v>
      </c>
      <c r="T677" s="111">
        <f>VLOOKUP(R677,'B4_VINTAGE-TAX'!$A$2:$C$100,3,FALSE)</f>
        <v>0</v>
      </c>
      <c r="U677" s="76">
        <v>1</v>
      </c>
      <c r="V677" s="126">
        <f t="shared" si="73"/>
        <v>0</v>
      </c>
      <c r="W677" s="118">
        <f t="shared" si="72"/>
        <v>12</v>
      </c>
      <c r="X677" s="76">
        <v>1</v>
      </c>
      <c r="Y677" s="111">
        <f ca="1">IF(W677&gt;15,100%,OFFSET('B5_FED-CA Tax Depr Rates'!$D$23,0,'B1-NBV NTV Detail'!W677-1))</f>
        <v>0.79330000000000012</v>
      </c>
      <c r="Z677" s="126">
        <f t="shared" ca="1" si="74"/>
        <v>71.611191000000005</v>
      </c>
      <c r="AA677" s="126">
        <f t="shared" ca="1" si="75"/>
        <v>71.611191000000005</v>
      </c>
      <c r="AB677" s="111">
        <f ca="1">IF($W677&gt;22,100%,OFFSET('B5_FED-CA Tax Depr Rates'!$D$30,0,'B1-NBV NTV Detail'!$W677-1))</f>
        <v>0.76192296715453778</v>
      </c>
      <c r="AC677" s="126">
        <f t="shared" ca="1" si="76"/>
        <v>68.778786245040124</v>
      </c>
    </row>
    <row r="678" spans="1:29">
      <c r="A678" s="20" t="s">
        <v>93</v>
      </c>
      <c r="B678" s="24" t="s">
        <v>94</v>
      </c>
      <c r="C678" s="24" t="s">
        <v>107</v>
      </c>
      <c r="D678" s="24" t="s">
        <v>89</v>
      </c>
      <c r="E678" s="24" t="s">
        <v>96</v>
      </c>
      <c r="F678" s="213">
        <v>2008</v>
      </c>
      <c r="G678" s="215">
        <v>6</v>
      </c>
      <c r="H678" s="215">
        <v>157.96</v>
      </c>
      <c r="I678" s="215">
        <v>30.7</v>
      </c>
      <c r="J678" s="216">
        <v>127.26</v>
      </c>
      <c r="K678" s="219"/>
      <c r="L678" s="206"/>
      <c r="R678" s="110">
        <f t="shared" si="71"/>
        <v>2008</v>
      </c>
      <c r="S678" s="122">
        <f t="shared" si="77"/>
        <v>157.96</v>
      </c>
      <c r="T678" s="111">
        <f>VLOOKUP(R678,'B4_VINTAGE-TAX'!$A$2:$C$100,3,FALSE)</f>
        <v>0.5</v>
      </c>
      <c r="U678" s="76">
        <v>1</v>
      </c>
      <c r="V678" s="126">
        <f t="shared" si="73"/>
        <v>78.98</v>
      </c>
      <c r="W678" s="118">
        <f t="shared" si="72"/>
        <v>11</v>
      </c>
      <c r="X678" s="76">
        <v>1</v>
      </c>
      <c r="Y678" s="111">
        <f ca="1">IF(W678&gt;15,100%,OFFSET('B5_FED-CA Tax Depr Rates'!$D$23,0,'B1-NBV NTV Detail'!W678-1))</f>
        <v>0.73430000000000006</v>
      </c>
      <c r="Z678" s="126">
        <f t="shared" ca="1" si="74"/>
        <v>57.995014000000005</v>
      </c>
      <c r="AA678" s="126">
        <f t="shared" ca="1" si="75"/>
        <v>136.97501400000002</v>
      </c>
      <c r="AB678" s="111">
        <f ca="1">IF($W678&gt;22,100%,OFFSET('B5_FED-CA Tax Depr Rates'!$D$30,0,'B1-NBV NTV Detail'!$W678-1))</f>
        <v>0.71667614798826351</v>
      </c>
      <c r="AC678" s="126">
        <f t="shared" ca="1" si="76"/>
        <v>113.20616433622611</v>
      </c>
    </row>
    <row r="679" spans="1:29">
      <c r="A679" s="20" t="s">
        <v>93</v>
      </c>
      <c r="B679" s="24" t="s">
        <v>94</v>
      </c>
      <c r="C679" s="24" t="s">
        <v>107</v>
      </c>
      <c r="D679" s="24" t="s">
        <v>89</v>
      </c>
      <c r="E679" s="24" t="s">
        <v>96</v>
      </c>
      <c r="F679" s="213">
        <v>2009</v>
      </c>
      <c r="G679" s="215">
        <v>26</v>
      </c>
      <c r="H679" s="215">
        <v>298.47000000000003</v>
      </c>
      <c r="I679" s="215">
        <v>52.78</v>
      </c>
      <c r="J679" s="216">
        <v>245.69</v>
      </c>
      <c r="K679" s="219"/>
      <c r="L679" s="206"/>
      <c r="R679" s="110">
        <f t="shared" si="71"/>
        <v>2009</v>
      </c>
      <c r="S679" s="122">
        <f t="shared" si="77"/>
        <v>298.47000000000003</v>
      </c>
      <c r="T679" s="111">
        <f>VLOOKUP(R679,'B4_VINTAGE-TAX'!$A$2:$C$100,3,FALSE)</f>
        <v>0.5</v>
      </c>
      <c r="U679" s="76">
        <v>1</v>
      </c>
      <c r="V679" s="126">
        <f t="shared" si="73"/>
        <v>149.23500000000001</v>
      </c>
      <c r="W679" s="118">
        <f t="shared" si="72"/>
        <v>10</v>
      </c>
      <c r="X679" s="76">
        <v>1</v>
      </c>
      <c r="Y679" s="111">
        <f ca="1">IF(W679&gt;15,100%,OFFSET('B5_FED-CA Tax Depr Rates'!$D$23,0,'B1-NBV NTV Detail'!W679-1))</f>
        <v>0.67520000000000002</v>
      </c>
      <c r="Z679" s="126">
        <f t="shared" ca="1" si="74"/>
        <v>100.76347200000001</v>
      </c>
      <c r="AA679" s="126">
        <f t="shared" ca="1" si="75"/>
        <v>249.99847200000002</v>
      </c>
      <c r="AB679" s="111">
        <f ca="1">IF($W679&gt;22,100%,OFFSET('B5_FED-CA Tax Depr Rates'!$D$30,0,'B1-NBV NTV Detail'!$W679-1))</f>
        <v>0.66749929349637782</v>
      </c>
      <c r="AC679" s="126">
        <f t="shared" ca="1" si="76"/>
        <v>199.2285141298639</v>
      </c>
    </row>
    <row r="680" spans="1:29">
      <c r="A680" s="20" t="s">
        <v>93</v>
      </c>
      <c r="B680" s="24" t="s">
        <v>94</v>
      </c>
      <c r="C680" s="24" t="s">
        <v>107</v>
      </c>
      <c r="D680" s="24" t="s">
        <v>89</v>
      </c>
      <c r="E680" s="24" t="s">
        <v>96</v>
      </c>
      <c r="F680" s="213">
        <v>2010</v>
      </c>
      <c r="G680" s="215" t="s">
        <v>322</v>
      </c>
      <c r="H680" s="215">
        <v>0</v>
      </c>
      <c r="I680" s="215" t="s">
        <v>322</v>
      </c>
      <c r="J680" s="216" t="s">
        <v>322</v>
      </c>
      <c r="K680" s="219"/>
      <c r="L680" s="206"/>
      <c r="R680" s="110">
        <f t="shared" si="71"/>
        <v>2010</v>
      </c>
      <c r="S680" s="122">
        <f t="shared" si="77"/>
        <v>0</v>
      </c>
      <c r="T680" s="111">
        <f>VLOOKUP(R680,'B4_VINTAGE-TAX'!$A$2:$C$100,3,FALSE)</f>
        <v>0.5</v>
      </c>
      <c r="U680" s="76">
        <v>1</v>
      </c>
      <c r="V680" s="126">
        <f t="shared" si="73"/>
        <v>0</v>
      </c>
      <c r="W680" s="118">
        <f t="shared" si="72"/>
        <v>9</v>
      </c>
      <c r="X680" s="76">
        <v>1</v>
      </c>
      <c r="Y680" s="111">
        <f ca="1">IF(W680&gt;15,100%,OFFSET('B5_FED-CA Tax Depr Rates'!$D$23,0,'B1-NBV NTV Detail'!W680-1))</f>
        <v>0.61620000000000008</v>
      </c>
      <c r="Z680" s="126">
        <f t="shared" ca="1" si="74"/>
        <v>0</v>
      </c>
      <c r="AA680" s="126">
        <f t="shared" ca="1" si="75"/>
        <v>0</v>
      </c>
      <c r="AB680" s="111">
        <f ca="1">IF($W680&gt;22,100%,OFFSET('B5_FED-CA Tax Depr Rates'!$D$30,0,'B1-NBV NTV Detail'!$W680-1))</f>
        <v>0.61435779807049151</v>
      </c>
      <c r="AC680" s="126">
        <f t="shared" ca="1" si="76"/>
        <v>0</v>
      </c>
    </row>
    <row r="681" spans="1:29">
      <c r="A681" s="20" t="s">
        <v>93</v>
      </c>
      <c r="B681" s="24" t="s">
        <v>94</v>
      </c>
      <c r="C681" s="24" t="s">
        <v>108</v>
      </c>
      <c r="D681" s="24" t="s">
        <v>98</v>
      </c>
      <c r="E681" s="24" t="s">
        <v>96</v>
      </c>
      <c r="F681" s="213">
        <v>1958</v>
      </c>
      <c r="G681" s="215" t="s">
        <v>322</v>
      </c>
      <c r="H681" s="215">
        <v>0.02</v>
      </c>
      <c r="I681" s="215">
        <v>0.02</v>
      </c>
      <c r="J681" s="216">
        <v>0</v>
      </c>
      <c r="K681" s="219"/>
      <c r="L681" s="206"/>
      <c r="R681" s="110">
        <f t="shared" si="71"/>
        <v>1958</v>
      </c>
      <c r="S681" s="122">
        <f t="shared" si="77"/>
        <v>0.02</v>
      </c>
      <c r="T681" s="111">
        <f>VLOOKUP(R681,'B4_VINTAGE-TAX'!$A$2:$C$100,3,FALSE)</f>
        <v>0</v>
      </c>
      <c r="U681" s="76">
        <v>1</v>
      </c>
      <c r="V681" s="126">
        <f t="shared" si="73"/>
        <v>0</v>
      </c>
      <c r="W681" s="118">
        <f t="shared" si="72"/>
        <v>61</v>
      </c>
      <c r="X681" s="76">
        <v>1</v>
      </c>
      <c r="Y681" s="111">
        <f ca="1">IF(W681&gt;15,100%,OFFSET('B5_FED-CA Tax Depr Rates'!$D$23,0,'B1-NBV NTV Detail'!W681-1))</f>
        <v>1</v>
      </c>
      <c r="Z681" s="126">
        <f t="shared" ca="1" si="74"/>
        <v>0.02</v>
      </c>
      <c r="AA681" s="126">
        <f t="shared" ca="1" si="75"/>
        <v>0.02</v>
      </c>
      <c r="AB681" s="111">
        <f ca="1">IF($W681&gt;22,100%,OFFSET('B5_FED-CA Tax Depr Rates'!$D$30,0,'B1-NBV NTV Detail'!$W681-1))</f>
        <v>1</v>
      </c>
      <c r="AC681" s="126">
        <f t="shared" ca="1" si="76"/>
        <v>0.02</v>
      </c>
    </row>
    <row r="682" spans="1:29">
      <c r="A682" s="20" t="s">
        <v>93</v>
      </c>
      <c r="B682" s="24" t="s">
        <v>94</v>
      </c>
      <c r="C682" s="24" t="s">
        <v>108</v>
      </c>
      <c r="D682" s="24" t="s">
        <v>98</v>
      </c>
      <c r="E682" s="24" t="s">
        <v>96</v>
      </c>
      <c r="F682" s="213">
        <v>1960</v>
      </c>
      <c r="G682" s="215" t="s">
        <v>322</v>
      </c>
      <c r="H682" s="215">
        <v>0.05</v>
      </c>
      <c r="I682" s="215">
        <v>0.04</v>
      </c>
      <c r="J682" s="216">
        <v>0.01</v>
      </c>
      <c r="K682" s="219"/>
      <c r="L682" s="206"/>
      <c r="R682" s="110">
        <f t="shared" si="71"/>
        <v>1960</v>
      </c>
      <c r="S682" s="122">
        <f t="shared" si="77"/>
        <v>0.05</v>
      </c>
      <c r="T682" s="111">
        <f>VLOOKUP(R682,'B4_VINTAGE-TAX'!$A$2:$C$100,3,FALSE)</f>
        <v>0</v>
      </c>
      <c r="U682" s="76">
        <v>1</v>
      </c>
      <c r="V682" s="126">
        <f t="shared" si="73"/>
        <v>0</v>
      </c>
      <c r="W682" s="118">
        <f t="shared" si="72"/>
        <v>59</v>
      </c>
      <c r="X682" s="76">
        <v>1</v>
      </c>
      <c r="Y682" s="111">
        <f ca="1">IF(W682&gt;15,100%,OFFSET('B5_FED-CA Tax Depr Rates'!$D$23,0,'B1-NBV NTV Detail'!W682-1))</f>
        <v>1</v>
      </c>
      <c r="Z682" s="126">
        <f t="shared" ca="1" si="74"/>
        <v>0.05</v>
      </c>
      <c r="AA682" s="126">
        <f t="shared" ca="1" si="75"/>
        <v>0.05</v>
      </c>
      <c r="AB682" s="111">
        <f ca="1">IF($W682&gt;22,100%,OFFSET('B5_FED-CA Tax Depr Rates'!$D$30,0,'B1-NBV NTV Detail'!$W682-1))</f>
        <v>1</v>
      </c>
      <c r="AC682" s="126">
        <f t="shared" ca="1" si="76"/>
        <v>0.05</v>
      </c>
    </row>
    <row r="683" spans="1:29">
      <c r="A683" s="20" t="s">
        <v>93</v>
      </c>
      <c r="B683" s="24" t="s">
        <v>94</v>
      </c>
      <c r="C683" s="24" t="s">
        <v>108</v>
      </c>
      <c r="D683" s="24" t="s">
        <v>98</v>
      </c>
      <c r="E683" s="24" t="s">
        <v>96</v>
      </c>
      <c r="F683" s="213">
        <v>1962</v>
      </c>
      <c r="G683" s="215" t="s">
        <v>322</v>
      </c>
      <c r="H683" s="215">
        <v>2.35</v>
      </c>
      <c r="I683" s="215">
        <v>2.0099999999999998</v>
      </c>
      <c r="J683" s="216">
        <v>0.34</v>
      </c>
      <c r="K683" s="219"/>
      <c r="L683" s="206"/>
      <c r="R683" s="110">
        <f t="shared" si="71"/>
        <v>1962</v>
      </c>
      <c r="S683" s="122">
        <f t="shared" si="77"/>
        <v>2.35</v>
      </c>
      <c r="T683" s="111">
        <f>VLOOKUP(R683,'B4_VINTAGE-TAX'!$A$2:$C$100,3,FALSE)</f>
        <v>0</v>
      </c>
      <c r="U683" s="76">
        <v>1</v>
      </c>
      <c r="V683" s="126">
        <f t="shared" si="73"/>
        <v>0</v>
      </c>
      <c r="W683" s="118">
        <f t="shared" si="72"/>
        <v>57</v>
      </c>
      <c r="X683" s="76">
        <v>1</v>
      </c>
      <c r="Y683" s="111">
        <f ca="1">IF(W683&gt;15,100%,OFFSET('B5_FED-CA Tax Depr Rates'!$D$23,0,'B1-NBV NTV Detail'!W683-1))</f>
        <v>1</v>
      </c>
      <c r="Z683" s="126">
        <f t="shared" ca="1" si="74"/>
        <v>2.35</v>
      </c>
      <c r="AA683" s="126">
        <f t="shared" ca="1" si="75"/>
        <v>2.35</v>
      </c>
      <c r="AB683" s="111">
        <f ca="1">IF($W683&gt;22,100%,OFFSET('B5_FED-CA Tax Depr Rates'!$D$30,0,'B1-NBV NTV Detail'!$W683-1))</f>
        <v>1</v>
      </c>
      <c r="AC683" s="126">
        <f t="shared" ca="1" si="76"/>
        <v>2.35</v>
      </c>
    </row>
    <row r="684" spans="1:29">
      <c r="A684" s="20" t="s">
        <v>93</v>
      </c>
      <c r="B684" s="24" t="s">
        <v>94</v>
      </c>
      <c r="C684" s="24" t="s">
        <v>108</v>
      </c>
      <c r="D684" s="24" t="s">
        <v>98</v>
      </c>
      <c r="E684" s="24" t="s">
        <v>96</v>
      </c>
      <c r="F684" s="213">
        <v>1967</v>
      </c>
      <c r="G684" s="215" t="s">
        <v>322</v>
      </c>
      <c r="H684" s="215">
        <v>0.05</v>
      </c>
      <c r="I684" s="215">
        <v>0.04</v>
      </c>
      <c r="J684" s="216">
        <v>0.01</v>
      </c>
      <c r="K684" s="219"/>
      <c r="L684" s="206"/>
      <c r="R684" s="110">
        <f t="shared" si="71"/>
        <v>1967</v>
      </c>
      <c r="S684" s="122">
        <f t="shared" si="77"/>
        <v>0.05</v>
      </c>
      <c r="T684" s="111">
        <f>VLOOKUP(R684,'B4_VINTAGE-TAX'!$A$2:$C$100,3,FALSE)</f>
        <v>0</v>
      </c>
      <c r="U684" s="76">
        <v>1</v>
      </c>
      <c r="V684" s="126">
        <f t="shared" si="73"/>
        <v>0</v>
      </c>
      <c r="W684" s="118">
        <f t="shared" si="72"/>
        <v>52</v>
      </c>
      <c r="X684" s="76">
        <v>1</v>
      </c>
      <c r="Y684" s="111">
        <f ca="1">IF(W684&gt;15,100%,OFFSET('B5_FED-CA Tax Depr Rates'!$D$23,0,'B1-NBV NTV Detail'!W684-1))</f>
        <v>1</v>
      </c>
      <c r="Z684" s="126">
        <f t="shared" ca="1" si="74"/>
        <v>0.05</v>
      </c>
      <c r="AA684" s="126">
        <f t="shared" ca="1" si="75"/>
        <v>0.05</v>
      </c>
      <c r="AB684" s="111">
        <f ca="1">IF($W684&gt;22,100%,OFFSET('B5_FED-CA Tax Depr Rates'!$D$30,0,'B1-NBV NTV Detail'!$W684-1))</f>
        <v>1</v>
      </c>
      <c r="AC684" s="126">
        <f t="shared" ca="1" si="76"/>
        <v>0.05</v>
      </c>
    </row>
    <row r="685" spans="1:29">
      <c r="A685" s="20" t="s">
        <v>93</v>
      </c>
      <c r="B685" s="24" t="s">
        <v>94</v>
      </c>
      <c r="C685" s="24" t="s">
        <v>108</v>
      </c>
      <c r="D685" s="24" t="s">
        <v>98</v>
      </c>
      <c r="E685" s="24" t="s">
        <v>96</v>
      </c>
      <c r="F685" s="213">
        <v>1968</v>
      </c>
      <c r="G685" s="215" t="s">
        <v>322</v>
      </c>
      <c r="H685" s="215">
        <v>0.15</v>
      </c>
      <c r="I685" s="215">
        <v>0.12</v>
      </c>
      <c r="J685" s="216">
        <v>0.03</v>
      </c>
      <c r="K685" s="219"/>
      <c r="L685" s="206"/>
      <c r="R685" s="110">
        <f t="shared" si="71"/>
        <v>1968</v>
      </c>
      <c r="S685" s="122">
        <f t="shared" si="77"/>
        <v>0.15</v>
      </c>
      <c r="T685" s="111">
        <f>VLOOKUP(R685,'B4_VINTAGE-TAX'!$A$2:$C$100,3,FALSE)</f>
        <v>0</v>
      </c>
      <c r="U685" s="76">
        <v>1</v>
      </c>
      <c r="V685" s="126">
        <f t="shared" si="73"/>
        <v>0</v>
      </c>
      <c r="W685" s="118">
        <f t="shared" si="72"/>
        <v>51</v>
      </c>
      <c r="X685" s="76">
        <v>1</v>
      </c>
      <c r="Y685" s="111">
        <f ca="1">IF(W685&gt;15,100%,OFFSET('B5_FED-CA Tax Depr Rates'!$D$23,0,'B1-NBV NTV Detail'!W685-1))</f>
        <v>1</v>
      </c>
      <c r="Z685" s="126">
        <f t="shared" ca="1" si="74"/>
        <v>0.15</v>
      </c>
      <c r="AA685" s="126">
        <f t="shared" ca="1" si="75"/>
        <v>0.15</v>
      </c>
      <c r="AB685" s="111">
        <f ca="1">IF($W685&gt;22,100%,OFFSET('B5_FED-CA Tax Depr Rates'!$D$30,0,'B1-NBV NTV Detail'!$W685-1))</f>
        <v>1</v>
      </c>
      <c r="AC685" s="126">
        <f t="shared" ca="1" si="76"/>
        <v>0.15</v>
      </c>
    </row>
    <row r="686" spans="1:29">
      <c r="A686" s="20" t="s">
        <v>93</v>
      </c>
      <c r="B686" s="24" t="s">
        <v>94</v>
      </c>
      <c r="C686" s="24" t="s">
        <v>108</v>
      </c>
      <c r="D686" s="24" t="s">
        <v>98</v>
      </c>
      <c r="E686" s="24" t="s">
        <v>96</v>
      </c>
      <c r="F686" s="213">
        <v>1969</v>
      </c>
      <c r="G686" s="215" t="s">
        <v>322</v>
      </c>
      <c r="H686" s="215">
        <v>7.0000000000000007E-2</v>
      </c>
      <c r="I686" s="215">
        <v>0.05</v>
      </c>
      <c r="J686" s="216">
        <v>0.02</v>
      </c>
      <c r="K686" s="219"/>
      <c r="L686" s="206"/>
      <c r="R686" s="110">
        <f t="shared" si="71"/>
        <v>1969</v>
      </c>
      <c r="S686" s="122">
        <f t="shared" si="77"/>
        <v>7.0000000000000007E-2</v>
      </c>
      <c r="T686" s="111">
        <f>VLOOKUP(R686,'B4_VINTAGE-TAX'!$A$2:$C$100,3,FALSE)</f>
        <v>0</v>
      </c>
      <c r="U686" s="76">
        <v>1</v>
      </c>
      <c r="V686" s="126">
        <f t="shared" si="73"/>
        <v>0</v>
      </c>
      <c r="W686" s="118">
        <f t="shared" si="72"/>
        <v>50</v>
      </c>
      <c r="X686" s="76">
        <v>1</v>
      </c>
      <c r="Y686" s="111">
        <f ca="1">IF(W686&gt;15,100%,OFFSET('B5_FED-CA Tax Depr Rates'!$D$23,0,'B1-NBV NTV Detail'!W686-1))</f>
        <v>1</v>
      </c>
      <c r="Z686" s="126">
        <f t="shared" ca="1" si="74"/>
        <v>7.0000000000000007E-2</v>
      </c>
      <c r="AA686" s="126">
        <f t="shared" ca="1" si="75"/>
        <v>7.0000000000000007E-2</v>
      </c>
      <c r="AB686" s="111">
        <f ca="1">IF($W686&gt;22,100%,OFFSET('B5_FED-CA Tax Depr Rates'!$D$30,0,'B1-NBV NTV Detail'!$W686-1))</f>
        <v>1</v>
      </c>
      <c r="AC686" s="126">
        <f t="shared" ca="1" si="76"/>
        <v>7.0000000000000007E-2</v>
      </c>
    </row>
    <row r="687" spans="1:29">
      <c r="A687" s="20" t="s">
        <v>93</v>
      </c>
      <c r="B687" s="24" t="s">
        <v>94</v>
      </c>
      <c r="C687" s="24" t="s">
        <v>108</v>
      </c>
      <c r="D687" s="24" t="s">
        <v>98</v>
      </c>
      <c r="E687" s="24" t="s">
        <v>96</v>
      </c>
      <c r="F687" s="213">
        <v>1970</v>
      </c>
      <c r="G687" s="215" t="s">
        <v>322</v>
      </c>
      <c r="H687" s="215">
        <v>0.02</v>
      </c>
      <c r="I687" s="215">
        <v>0.02</v>
      </c>
      <c r="J687" s="216">
        <v>0</v>
      </c>
      <c r="K687" s="219"/>
      <c r="L687" s="206"/>
      <c r="R687" s="110">
        <f t="shared" si="71"/>
        <v>1970</v>
      </c>
      <c r="S687" s="122">
        <f t="shared" si="77"/>
        <v>0.02</v>
      </c>
      <c r="T687" s="111">
        <f>VLOOKUP(R687,'B4_VINTAGE-TAX'!$A$2:$C$100,3,FALSE)</f>
        <v>0</v>
      </c>
      <c r="U687" s="76">
        <v>1</v>
      </c>
      <c r="V687" s="126">
        <f t="shared" si="73"/>
        <v>0</v>
      </c>
      <c r="W687" s="118">
        <f t="shared" si="72"/>
        <v>49</v>
      </c>
      <c r="X687" s="76">
        <v>1</v>
      </c>
      <c r="Y687" s="111">
        <f ca="1">IF(W687&gt;15,100%,OFFSET('B5_FED-CA Tax Depr Rates'!$D$23,0,'B1-NBV NTV Detail'!W687-1))</f>
        <v>1</v>
      </c>
      <c r="Z687" s="126">
        <f t="shared" ca="1" si="74"/>
        <v>0.02</v>
      </c>
      <c r="AA687" s="126">
        <f t="shared" ca="1" si="75"/>
        <v>0.02</v>
      </c>
      <c r="AB687" s="111">
        <f ca="1">IF($W687&gt;22,100%,OFFSET('B5_FED-CA Tax Depr Rates'!$D$30,0,'B1-NBV NTV Detail'!$W687-1))</f>
        <v>1</v>
      </c>
      <c r="AC687" s="126">
        <f t="shared" ca="1" si="76"/>
        <v>0.02</v>
      </c>
    </row>
    <row r="688" spans="1:29">
      <c r="A688" s="20" t="s">
        <v>93</v>
      </c>
      <c r="B688" s="24" t="s">
        <v>94</v>
      </c>
      <c r="C688" s="24" t="s">
        <v>108</v>
      </c>
      <c r="D688" s="24" t="s">
        <v>98</v>
      </c>
      <c r="E688" s="24" t="s">
        <v>96</v>
      </c>
      <c r="F688" s="213">
        <v>1971</v>
      </c>
      <c r="G688" s="215" t="s">
        <v>322</v>
      </c>
      <c r="H688" s="215">
        <v>0.05</v>
      </c>
      <c r="I688" s="215">
        <v>0.04</v>
      </c>
      <c r="J688" s="216">
        <v>0.01</v>
      </c>
      <c r="K688" s="219"/>
      <c r="L688" s="206"/>
      <c r="R688" s="110">
        <f t="shared" si="71"/>
        <v>1971</v>
      </c>
      <c r="S688" s="122">
        <f t="shared" si="77"/>
        <v>0.05</v>
      </c>
      <c r="T688" s="111">
        <f>VLOOKUP(R688,'B4_VINTAGE-TAX'!$A$2:$C$100,3,FALSE)</f>
        <v>0</v>
      </c>
      <c r="U688" s="76">
        <v>1</v>
      </c>
      <c r="V688" s="126">
        <f t="shared" si="73"/>
        <v>0</v>
      </c>
      <c r="W688" s="118">
        <f t="shared" si="72"/>
        <v>48</v>
      </c>
      <c r="X688" s="76">
        <v>1</v>
      </c>
      <c r="Y688" s="111">
        <f ca="1">IF(W688&gt;15,100%,OFFSET('B5_FED-CA Tax Depr Rates'!$D$23,0,'B1-NBV NTV Detail'!W688-1))</f>
        <v>1</v>
      </c>
      <c r="Z688" s="126">
        <f t="shared" ca="1" si="74"/>
        <v>0.05</v>
      </c>
      <c r="AA688" s="126">
        <f t="shared" ca="1" si="75"/>
        <v>0.05</v>
      </c>
      <c r="AB688" s="111">
        <f ca="1">IF($W688&gt;22,100%,OFFSET('B5_FED-CA Tax Depr Rates'!$D$30,0,'B1-NBV NTV Detail'!$W688-1))</f>
        <v>1</v>
      </c>
      <c r="AC688" s="126">
        <f t="shared" ca="1" si="76"/>
        <v>0.05</v>
      </c>
    </row>
    <row r="689" spans="1:29">
      <c r="A689" s="20" t="s">
        <v>93</v>
      </c>
      <c r="B689" s="24" t="s">
        <v>94</v>
      </c>
      <c r="C689" s="24" t="s">
        <v>108</v>
      </c>
      <c r="D689" s="24" t="s">
        <v>98</v>
      </c>
      <c r="E689" s="24" t="s">
        <v>96</v>
      </c>
      <c r="F689" s="213">
        <v>1972</v>
      </c>
      <c r="G689" s="215" t="s">
        <v>322</v>
      </c>
      <c r="H689" s="215">
        <v>0.1</v>
      </c>
      <c r="I689" s="215">
        <v>7.0000000000000007E-2</v>
      </c>
      <c r="J689" s="216">
        <v>0.03</v>
      </c>
      <c r="K689" s="219"/>
      <c r="L689" s="206"/>
      <c r="R689" s="110">
        <f t="shared" si="71"/>
        <v>1972</v>
      </c>
      <c r="S689" s="122">
        <f t="shared" si="77"/>
        <v>0.1</v>
      </c>
      <c r="T689" s="111">
        <f>VLOOKUP(R689,'B4_VINTAGE-TAX'!$A$2:$C$100,3,FALSE)</f>
        <v>0</v>
      </c>
      <c r="U689" s="76">
        <v>1</v>
      </c>
      <c r="V689" s="126">
        <f t="shared" si="73"/>
        <v>0</v>
      </c>
      <c r="W689" s="118">
        <f t="shared" si="72"/>
        <v>47</v>
      </c>
      <c r="X689" s="76">
        <v>1</v>
      </c>
      <c r="Y689" s="111">
        <f ca="1">IF(W689&gt;15,100%,OFFSET('B5_FED-CA Tax Depr Rates'!$D$23,0,'B1-NBV NTV Detail'!W689-1))</f>
        <v>1</v>
      </c>
      <c r="Z689" s="126">
        <f t="shared" ca="1" si="74"/>
        <v>0.1</v>
      </c>
      <c r="AA689" s="126">
        <f t="shared" ca="1" si="75"/>
        <v>0.1</v>
      </c>
      <c r="AB689" s="111">
        <f ca="1">IF($W689&gt;22,100%,OFFSET('B5_FED-CA Tax Depr Rates'!$D$30,0,'B1-NBV NTV Detail'!$W689-1))</f>
        <v>1</v>
      </c>
      <c r="AC689" s="126">
        <f t="shared" ca="1" si="76"/>
        <v>0.1</v>
      </c>
    </row>
    <row r="690" spans="1:29">
      <c r="A690" s="20" t="s">
        <v>93</v>
      </c>
      <c r="B690" s="24" t="s">
        <v>94</v>
      </c>
      <c r="C690" s="24" t="s">
        <v>108</v>
      </c>
      <c r="D690" s="24" t="s">
        <v>98</v>
      </c>
      <c r="E690" s="24" t="s">
        <v>96</v>
      </c>
      <c r="F690" s="213">
        <v>1973</v>
      </c>
      <c r="G690" s="215" t="s">
        <v>322</v>
      </c>
      <c r="H690" s="215">
        <v>0</v>
      </c>
      <c r="I690" s="215" t="s">
        <v>322</v>
      </c>
      <c r="J690" s="216" t="s">
        <v>322</v>
      </c>
      <c r="K690" s="219"/>
      <c r="L690" s="206"/>
      <c r="R690" s="110">
        <f t="shared" si="71"/>
        <v>1973</v>
      </c>
      <c r="S690" s="122">
        <f t="shared" si="77"/>
        <v>0</v>
      </c>
      <c r="T690" s="111">
        <f>VLOOKUP(R690,'B4_VINTAGE-TAX'!$A$2:$C$100,3,FALSE)</f>
        <v>0</v>
      </c>
      <c r="U690" s="76">
        <v>1</v>
      </c>
      <c r="V690" s="126">
        <f t="shared" si="73"/>
        <v>0</v>
      </c>
      <c r="W690" s="118">
        <f t="shared" si="72"/>
        <v>46</v>
      </c>
      <c r="X690" s="76">
        <v>1</v>
      </c>
      <c r="Y690" s="111">
        <f ca="1">IF(W690&gt;15,100%,OFFSET('B5_FED-CA Tax Depr Rates'!$D$23,0,'B1-NBV NTV Detail'!W690-1))</f>
        <v>1</v>
      </c>
      <c r="Z690" s="126">
        <f t="shared" ca="1" si="74"/>
        <v>0</v>
      </c>
      <c r="AA690" s="126">
        <f t="shared" ca="1" si="75"/>
        <v>0</v>
      </c>
      <c r="AB690" s="111">
        <f ca="1">IF($W690&gt;22,100%,OFFSET('B5_FED-CA Tax Depr Rates'!$D$30,0,'B1-NBV NTV Detail'!$W690-1))</f>
        <v>1</v>
      </c>
      <c r="AC690" s="126">
        <f t="shared" ca="1" si="76"/>
        <v>0</v>
      </c>
    </row>
    <row r="691" spans="1:29">
      <c r="A691" s="20" t="s">
        <v>93</v>
      </c>
      <c r="B691" s="24" t="s">
        <v>94</v>
      </c>
      <c r="C691" s="24" t="s">
        <v>108</v>
      </c>
      <c r="D691" s="24" t="s">
        <v>98</v>
      </c>
      <c r="E691" s="24" t="s">
        <v>96</v>
      </c>
      <c r="F691" s="213">
        <v>1974</v>
      </c>
      <c r="G691" s="215" t="s">
        <v>322</v>
      </c>
      <c r="H691" s="215">
        <v>0</v>
      </c>
      <c r="I691" s="215" t="s">
        <v>322</v>
      </c>
      <c r="J691" s="216" t="s">
        <v>322</v>
      </c>
      <c r="K691" s="219"/>
      <c r="L691" s="206"/>
      <c r="R691" s="110">
        <f t="shared" si="71"/>
        <v>1974</v>
      </c>
      <c r="S691" s="122">
        <f t="shared" si="77"/>
        <v>0</v>
      </c>
      <c r="T691" s="111">
        <f>VLOOKUP(R691,'B4_VINTAGE-TAX'!$A$2:$C$100,3,FALSE)</f>
        <v>0</v>
      </c>
      <c r="U691" s="76">
        <v>1</v>
      </c>
      <c r="V691" s="126">
        <f t="shared" si="73"/>
        <v>0</v>
      </c>
      <c r="W691" s="118">
        <f t="shared" si="72"/>
        <v>45</v>
      </c>
      <c r="X691" s="76">
        <v>1</v>
      </c>
      <c r="Y691" s="111">
        <f ca="1">IF(W691&gt;15,100%,OFFSET('B5_FED-CA Tax Depr Rates'!$D$23,0,'B1-NBV NTV Detail'!W691-1))</f>
        <v>1</v>
      </c>
      <c r="Z691" s="126">
        <f t="shared" ca="1" si="74"/>
        <v>0</v>
      </c>
      <c r="AA691" s="126">
        <f t="shared" ca="1" si="75"/>
        <v>0</v>
      </c>
      <c r="AB691" s="111">
        <f ca="1">IF($W691&gt;22,100%,OFFSET('B5_FED-CA Tax Depr Rates'!$D$30,0,'B1-NBV NTV Detail'!$W691-1))</f>
        <v>1</v>
      </c>
      <c r="AC691" s="126">
        <f t="shared" ca="1" si="76"/>
        <v>0</v>
      </c>
    </row>
    <row r="692" spans="1:29">
      <c r="A692" s="20" t="s">
        <v>93</v>
      </c>
      <c r="B692" s="24" t="s">
        <v>94</v>
      </c>
      <c r="C692" s="24" t="s">
        <v>108</v>
      </c>
      <c r="D692" s="24" t="s">
        <v>98</v>
      </c>
      <c r="E692" s="24" t="s">
        <v>96</v>
      </c>
      <c r="F692" s="213">
        <v>1977</v>
      </c>
      <c r="G692" s="215" t="s">
        <v>322</v>
      </c>
      <c r="H692" s="215">
        <v>0</v>
      </c>
      <c r="I692" s="215" t="s">
        <v>322</v>
      </c>
      <c r="J692" s="216" t="s">
        <v>322</v>
      </c>
      <c r="K692" s="219"/>
      <c r="L692" s="206"/>
      <c r="R692" s="110">
        <f t="shared" si="71"/>
        <v>1977</v>
      </c>
      <c r="S692" s="122">
        <f t="shared" si="77"/>
        <v>0</v>
      </c>
      <c r="T692" s="111">
        <f>VLOOKUP(R692,'B4_VINTAGE-TAX'!$A$2:$C$100,3,FALSE)</f>
        <v>0</v>
      </c>
      <c r="U692" s="76">
        <v>1</v>
      </c>
      <c r="V692" s="126">
        <f t="shared" si="73"/>
        <v>0</v>
      </c>
      <c r="W692" s="118">
        <f t="shared" si="72"/>
        <v>42</v>
      </c>
      <c r="X692" s="76">
        <v>1</v>
      </c>
      <c r="Y692" s="111">
        <f ca="1">IF(W692&gt;15,100%,OFFSET('B5_FED-CA Tax Depr Rates'!$D$23,0,'B1-NBV NTV Detail'!W692-1))</f>
        <v>1</v>
      </c>
      <c r="Z692" s="126">
        <f t="shared" ca="1" si="74"/>
        <v>0</v>
      </c>
      <c r="AA692" s="126">
        <f t="shared" ca="1" si="75"/>
        <v>0</v>
      </c>
      <c r="AB692" s="111">
        <f ca="1">IF($W692&gt;22,100%,OFFSET('B5_FED-CA Tax Depr Rates'!$D$30,0,'B1-NBV NTV Detail'!$W692-1))</f>
        <v>1</v>
      </c>
      <c r="AC692" s="126">
        <f t="shared" ca="1" si="76"/>
        <v>0</v>
      </c>
    </row>
    <row r="693" spans="1:29">
      <c r="A693" s="20" t="s">
        <v>93</v>
      </c>
      <c r="B693" s="24" t="s">
        <v>94</v>
      </c>
      <c r="C693" s="24" t="s">
        <v>108</v>
      </c>
      <c r="D693" s="24" t="s">
        <v>98</v>
      </c>
      <c r="E693" s="24" t="s">
        <v>96</v>
      </c>
      <c r="F693" s="213">
        <v>1978</v>
      </c>
      <c r="G693" s="215" t="s">
        <v>322</v>
      </c>
      <c r="H693" s="215">
        <v>0.01</v>
      </c>
      <c r="I693" s="215">
        <v>0.01</v>
      </c>
      <c r="J693" s="216">
        <v>0</v>
      </c>
      <c r="K693" s="219"/>
      <c r="L693" s="206"/>
      <c r="R693" s="110">
        <f t="shared" si="71"/>
        <v>1978</v>
      </c>
      <c r="S693" s="122">
        <f t="shared" si="77"/>
        <v>0.01</v>
      </c>
      <c r="T693" s="111">
        <f>VLOOKUP(R693,'B4_VINTAGE-TAX'!$A$2:$C$100,3,FALSE)</f>
        <v>0</v>
      </c>
      <c r="U693" s="76">
        <v>1</v>
      </c>
      <c r="V693" s="126">
        <f t="shared" si="73"/>
        <v>0</v>
      </c>
      <c r="W693" s="118">
        <f t="shared" si="72"/>
        <v>41</v>
      </c>
      <c r="X693" s="76">
        <v>1</v>
      </c>
      <c r="Y693" s="111">
        <f ca="1">IF(W693&gt;15,100%,OFFSET('B5_FED-CA Tax Depr Rates'!$D$23,0,'B1-NBV NTV Detail'!W693-1))</f>
        <v>1</v>
      </c>
      <c r="Z693" s="126">
        <f t="shared" ca="1" si="74"/>
        <v>0.01</v>
      </c>
      <c r="AA693" s="126">
        <f t="shared" ca="1" si="75"/>
        <v>0.01</v>
      </c>
      <c r="AB693" s="111">
        <f ca="1">IF($W693&gt;22,100%,OFFSET('B5_FED-CA Tax Depr Rates'!$D$30,0,'B1-NBV NTV Detail'!$W693-1))</f>
        <v>1</v>
      </c>
      <c r="AC693" s="126">
        <f t="shared" ca="1" si="76"/>
        <v>0.01</v>
      </c>
    </row>
    <row r="694" spans="1:29">
      <c r="A694" s="20" t="s">
        <v>93</v>
      </c>
      <c r="B694" s="24" t="s">
        <v>94</v>
      </c>
      <c r="C694" s="24" t="s">
        <v>108</v>
      </c>
      <c r="D694" s="24" t="s">
        <v>98</v>
      </c>
      <c r="E694" s="24" t="s">
        <v>96</v>
      </c>
      <c r="F694" s="213">
        <v>1979</v>
      </c>
      <c r="G694" s="215" t="s">
        <v>322</v>
      </c>
      <c r="H694" s="215">
        <v>0.01</v>
      </c>
      <c r="I694" s="215">
        <v>0.01</v>
      </c>
      <c r="J694" s="216">
        <v>0</v>
      </c>
      <c r="K694" s="219"/>
      <c r="L694" s="206"/>
      <c r="R694" s="110">
        <f t="shared" si="71"/>
        <v>1979</v>
      </c>
      <c r="S694" s="122">
        <f t="shared" si="77"/>
        <v>0.01</v>
      </c>
      <c r="T694" s="111">
        <f>VLOOKUP(R694,'B4_VINTAGE-TAX'!$A$2:$C$100,3,FALSE)</f>
        <v>0</v>
      </c>
      <c r="U694" s="76">
        <v>1</v>
      </c>
      <c r="V694" s="126">
        <f t="shared" si="73"/>
        <v>0</v>
      </c>
      <c r="W694" s="118">
        <f t="shared" si="72"/>
        <v>40</v>
      </c>
      <c r="X694" s="76">
        <v>1</v>
      </c>
      <c r="Y694" s="111">
        <f ca="1">IF(W694&gt;15,100%,OFFSET('B5_FED-CA Tax Depr Rates'!$D$23,0,'B1-NBV NTV Detail'!W694-1))</f>
        <v>1</v>
      </c>
      <c r="Z694" s="126">
        <f t="shared" ca="1" si="74"/>
        <v>0.01</v>
      </c>
      <c r="AA694" s="126">
        <f t="shared" ca="1" si="75"/>
        <v>0.01</v>
      </c>
      <c r="AB694" s="111">
        <f ca="1">IF($W694&gt;22,100%,OFFSET('B5_FED-CA Tax Depr Rates'!$D$30,0,'B1-NBV NTV Detail'!$W694-1))</f>
        <v>1</v>
      </c>
      <c r="AC694" s="126">
        <f t="shared" ca="1" si="76"/>
        <v>0.01</v>
      </c>
    </row>
    <row r="695" spans="1:29">
      <c r="A695" s="20" t="s">
        <v>93</v>
      </c>
      <c r="B695" s="24" t="s">
        <v>94</v>
      </c>
      <c r="C695" s="24" t="s">
        <v>108</v>
      </c>
      <c r="D695" s="24" t="s">
        <v>98</v>
      </c>
      <c r="E695" s="24" t="s">
        <v>96</v>
      </c>
      <c r="F695" s="213">
        <v>1980</v>
      </c>
      <c r="G695" s="215" t="s">
        <v>322</v>
      </c>
      <c r="H695" s="215">
        <v>0</v>
      </c>
      <c r="I695" s="215" t="s">
        <v>322</v>
      </c>
      <c r="J695" s="216" t="s">
        <v>322</v>
      </c>
      <c r="K695" s="219"/>
      <c r="L695" s="206"/>
      <c r="R695" s="110">
        <f t="shared" si="71"/>
        <v>1980</v>
      </c>
      <c r="S695" s="122">
        <f t="shared" si="77"/>
        <v>0</v>
      </c>
      <c r="T695" s="111">
        <f>VLOOKUP(R695,'B4_VINTAGE-TAX'!$A$2:$C$100,3,FALSE)</f>
        <v>0</v>
      </c>
      <c r="U695" s="76">
        <v>1</v>
      </c>
      <c r="V695" s="126">
        <f t="shared" si="73"/>
        <v>0</v>
      </c>
      <c r="W695" s="118">
        <f t="shared" si="72"/>
        <v>39</v>
      </c>
      <c r="X695" s="76">
        <v>1</v>
      </c>
      <c r="Y695" s="111">
        <f ca="1">IF(W695&gt;15,100%,OFFSET('B5_FED-CA Tax Depr Rates'!$D$23,0,'B1-NBV NTV Detail'!W695-1))</f>
        <v>1</v>
      </c>
      <c r="Z695" s="126">
        <f t="shared" ca="1" si="74"/>
        <v>0</v>
      </c>
      <c r="AA695" s="126">
        <f t="shared" ca="1" si="75"/>
        <v>0</v>
      </c>
      <c r="AB695" s="111">
        <f ca="1">IF($W695&gt;22,100%,OFFSET('B5_FED-CA Tax Depr Rates'!$D$30,0,'B1-NBV NTV Detail'!$W695-1))</f>
        <v>1</v>
      </c>
      <c r="AC695" s="126">
        <f t="shared" ca="1" si="76"/>
        <v>0</v>
      </c>
    </row>
    <row r="696" spans="1:29">
      <c r="A696" s="20" t="s">
        <v>93</v>
      </c>
      <c r="B696" s="24" t="s">
        <v>94</v>
      </c>
      <c r="C696" s="24" t="s">
        <v>108</v>
      </c>
      <c r="D696" s="24" t="s">
        <v>98</v>
      </c>
      <c r="E696" s="24" t="s">
        <v>96</v>
      </c>
      <c r="F696" s="213">
        <v>1981</v>
      </c>
      <c r="G696" s="215" t="s">
        <v>322</v>
      </c>
      <c r="H696" s="215">
        <v>0.01</v>
      </c>
      <c r="I696" s="215">
        <v>0.01</v>
      </c>
      <c r="J696" s="216">
        <v>0</v>
      </c>
      <c r="K696" s="219"/>
      <c r="L696" s="206"/>
      <c r="R696" s="110">
        <f t="shared" si="71"/>
        <v>1981</v>
      </c>
      <c r="S696" s="122">
        <f t="shared" si="77"/>
        <v>0.01</v>
      </c>
      <c r="T696" s="111">
        <f>VLOOKUP(R696,'B4_VINTAGE-TAX'!$A$2:$C$100,3,FALSE)</f>
        <v>0</v>
      </c>
      <c r="U696" s="76">
        <v>1</v>
      </c>
      <c r="V696" s="126">
        <f t="shared" si="73"/>
        <v>0</v>
      </c>
      <c r="W696" s="118">
        <f t="shared" si="72"/>
        <v>38</v>
      </c>
      <c r="X696" s="76">
        <v>1</v>
      </c>
      <c r="Y696" s="111">
        <f ca="1">IF(W696&gt;15,100%,OFFSET('B5_FED-CA Tax Depr Rates'!$D$23,0,'B1-NBV NTV Detail'!W696-1))</f>
        <v>1</v>
      </c>
      <c r="Z696" s="126">
        <f t="shared" ca="1" si="74"/>
        <v>0.01</v>
      </c>
      <c r="AA696" s="126">
        <f t="shared" ca="1" si="75"/>
        <v>0.01</v>
      </c>
      <c r="AB696" s="111">
        <f ca="1">IF($W696&gt;22,100%,OFFSET('B5_FED-CA Tax Depr Rates'!$D$30,0,'B1-NBV NTV Detail'!$W696-1))</f>
        <v>1</v>
      </c>
      <c r="AC696" s="126">
        <f t="shared" ca="1" si="76"/>
        <v>0.01</v>
      </c>
    </row>
    <row r="697" spans="1:29">
      <c r="A697" s="20" t="s">
        <v>93</v>
      </c>
      <c r="B697" s="24" t="s">
        <v>94</v>
      </c>
      <c r="C697" s="24" t="s">
        <v>108</v>
      </c>
      <c r="D697" s="24" t="s">
        <v>98</v>
      </c>
      <c r="E697" s="24" t="s">
        <v>96</v>
      </c>
      <c r="F697" s="213">
        <v>1982</v>
      </c>
      <c r="G697" s="215" t="s">
        <v>322</v>
      </c>
      <c r="H697" s="215">
        <v>0</v>
      </c>
      <c r="I697" s="215" t="s">
        <v>322</v>
      </c>
      <c r="J697" s="216" t="s">
        <v>322</v>
      </c>
      <c r="K697" s="219"/>
      <c r="L697" s="206"/>
      <c r="R697" s="110">
        <f t="shared" si="71"/>
        <v>1982</v>
      </c>
      <c r="S697" s="122">
        <f t="shared" si="77"/>
        <v>0</v>
      </c>
      <c r="T697" s="111">
        <f>VLOOKUP(R697,'B4_VINTAGE-TAX'!$A$2:$C$100,3,FALSE)</f>
        <v>0</v>
      </c>
      <c r="U697" s="76">
        <v>1</v>
      </c>
      <c r="V697" s="126">
        <f t="shared" si="73"/>
        <v>0</v>
      </c>
      <c r="W697" s="118">
        <f t="shared" si="72"/>
        <v>37</v>
      </c>
      <c r="X697" s="76">
        <v>1</v>
      </c>
      <c r="Y697" s="111">
        <f ca="1">IF(W697&gt;15,100%,OFFSET('B5_FED-CA Tax Depr Rates'!$D$23,0,'B1-NBV NTV Detail'!W697-1))</f>
        <v>1</v>
      </c>
      <c r="Z697" s="126">
        <f t="shared" ca="1" si="74"/>
        <v>0</v>
      </c>
      <c r="AA697" s="126">
        <f t="shared" ca="1" si="75"/>
        <v>0</v>
      </c>
      <c r="AB697" s="111">
        <f ca="1">IF($W697&gt;22,100%,OFFSET('B5_FED-CA Tax Depr Rates'!$D$30,0,'B1-NBV NTV Detail'!$W697-1))</f>
        <v>1</v>
      </c>
      <c r="AC697" s="126">
        <f t="shared" ca="1" si="76"/>
        <v>0</v>
      </c>
    </row>
    <row r="698" spans="1:29">
      <c r="A698" s="20" t="s">
        <v>93</v>
      </c>
      <c r="B698" s="24" t="s">
        <v>94</v>
      </c>
      <c r="C698" s="24" t="s">
        <v>108</v>
      </c>
      <c r="D698" s="24" t="s">
        <v>98</v>
      </c>
      <c r="E698" s="24" t="s">
        <v>96</v>
      </c>
      <c r="F698" s="213">
        <v>1983</v>
      </c>
      <c r="G698" s="215" t="s">
        <v>322</v>
      </c>
      <c r="H698" s="215">
        <v>0.01</v>
      </c>
      <c r="I698" s="215">
        <v>0.01</v>
      </c>
      <c r="J698" s="216">
        <v>0</v>
      </c>
      <c r="K698" s="219"/>
      <c r="L698" s="206"/>
      <c r="R698" s="110">
        <f t="shared" si="71"/>
        <v>1983</v>
      </c>
      <c r="S698" s="122">
        <f t="shared" si="77"/>
        <v>0.01</v>
      </c>
      <c r="T698" s="111">
        <f>VLOOKUP(R698,'B4_VINTAGE-TAX'!$A$2:$C$100,3,FALSE)</f>
        <v>0</v>
      </c>
      <c r="U698" s="76">
        <v>1</v>
      </c>
      <c r="V698" s="126">
        <f t="shared" si="73"/>
        <v>0</v>
      </c>
      <c r="W698" s="118">
        <f t="shared" si="72"/>
        <v>36</v>
      </c>
      <c r="X698" s="76">
        <v>1</v>
      </c>
      <c r="Y698" s="111">
        <f ca="1">IF(W698&gt;15,100%,OFFSET('B5_FED-CA Tax Depr Rates'!$D$23,0,'B1-NBV NTV Detail'!W698-1))</f>
        <v>1</v>
      </c>
      <c r="Z698" s="126">
        <f t="shared" ca="1" si="74"/>
        <v>0.01</v>
      </c>
      <c r="AA698" s="126">
        <f t="shared" ca="1" si="75"/>
        <v>0.01</v>
      </c>
      <c r="AB698" s="111">
        <f ca="1">IF($W698&gt;22,100%,OFFSET('B5_FED-CA Tax Depr Rates'!$D$30,0,'B1-NBV NTV Detail'!$W698-1))</f>
        <v>1</v>
      </c>
      <c r="AC698" s="126">
        <f t="shared" ca="1" si="76"/>
        <v>0.01</v>
      </c>
    </row>
    <row r="699" spans="1:29">
      <c r="A699" s="20" t="s">
        <v>93</v>
      </c>
      <c r="B699" s="24" t="s">
        <v>94</v>
      </c>
      <c r="C699" s="24" t="s">
        <v>108</v>
      </c>
      <c r="D699" s="24" t="s">
        <v>98</v>
      </c>
      <c r="E699" s="24" t="s">
        <v>96</v>
      </c>
      <c r="F699" s="213">
        <v>1984</v>
      </c>
      <c r="G699" s="215" t="s">
        <v>322</v>
      </c>
      <c r="H699" s="215">
        <v>0.08</v>
      </c>
      <c r="I699" s="215">
        <v>0.05</v>
      </c>
      <c r="J699" s="216">
        <v>0.03</v>
      </c>
      <c r="K699" s="219"/>
      <c r="L699" s="206"/>
      <c r="R699" s="110">
        <f t="shared" si="71"/>
        <v>1984</v>
      </c>
      <c r="S699" s="122">
        <f t="shared" si="77"/>
        <v>0.08</v>
      </c>
      <c r="T699" s="111">
        <f>VLOOKUP(R699,'B4_VINTAGE-TAX'!$A$2:$C$100,3,FALSE)</f>
        <v>0</v>
      </c>
      <c r="U699" s="76">
        <v>1</v>
      </c>
      <c r="V699" s="126">
        <f t="shared" si="73"/>
        <v>0</v>
      </c>
      <c r="W699" s="118">
        <f t="shared" si="72"/>
        <v>35</v>
      </c>
      <c r="X699" s="76">
        <v>1</v>
      </c>
      <c r="Y699" s="111">
        <f ca="1">IF(W699&gt;15,100%,OFFSET('B5_FED-CA Tax Depr Rates'!$D$23,0,'B1-NBV NTV Detail'!W699-1))</f>
        <v>1</v>
      </c>
      <c r="Z699" s="126">
        <f t="shared" ca="1" si="74"/>
        <v>0.08</v>
      </c>
      <c r="AA699" s="126">
        <f t="shared" ca="1" si="75"/>
        <v>0.08</v>
      </c>
      <c r="AB699" s="111">
        <f ca="1">IF($W699&gt;22,100%,OFFSET('B5_FED-CA Tax Depr Rates'!$D$30,0,'B1-NBV NTV Detail'!$W699-1))</f>
        <v>1</v>
      </c>
      <c r="AC699" s="126">
        <f t="shared" ca="1" si="76"/>
        <v>0.08</v>
      </c>
    </row>
    <row r="700" spans="1:29">
      <c r="A700" s="20" t="s">
        <v>93</v>
      </c>
      <c r="B700" s="24" t="s">
        <v>94</v>
      </c>
      <c r="C700" s="24" t="s">
        <v>108</v>
      </c>
      <c r="D700" s="24" t="s">
        <v>98</v>
      </c>
      <c r="E700" s="24" t="s">
        <v>96</v>
      </c>
      <c r="F700" s="213">
        <v>1985</v>
      </c>
      <c r="G700" s="215" t="s">
        <v>322</v>
      </c>
      <c r="H700" s="215">
        <v>0.01</v>
      </c>
      <c r="I700" s="215">
        <v>0.01</v>
      </c>
      <c r="J700" s="216">
        <v>0</v>
      </c>
      <c r="K700" s="219"/>
      <c r="L700" s="206"/>
      <c r="R700" s="110">
        <f t="shared" si="71"/>
        <v>1985</v>
      </c>
      <c r="S700" s="122">
        <f t="shared" si="77"/>
        <v>0.01</v>
      </c>
      <c r="T700" s="111">
        <f>VLOOKUP(R700,'B4_VINTAGE-TAX'!$A$2:$C$100,3,FALSE)</f>
        <v>0</v>
      </c>
      <c r="U700" s="76">
        <v>1</v>
      </c>
      <c r="V700" s="126">
        <f t="shared" si="73"/>
        <v>0</v>
      </c>
      <c r="W700" s="118">
        <f t="shared" si="72"/>
        <v>34</v>
      </c>
      <c r="X700" s="76">
        <v>1</v>
      </c>
      <c r="Y700" s="111">
        <f ca="1">IF(W700&gt;15,100%,OFFSET('B5_FED-CA Tax Depr Rates'!$D$23,0,'B1-NBV NTV Detail'!W700-1))</f>
        <v>1</v>
      </c>
      <c r="Z700" s="126">
        <f t="shared" ca="1" si="74"/>
        <v>0.01</v>
      </c>
      <c r="AA700" s="126">
        <f t="shared" ca="1" si="75"/>
        <v>0.01</v>
      </c>
      <c r="AB700" s="111">
        <f ca="1">IF($W700&gt;22,100%,OFFSET('B5_FED-CA Tax Depr Rates'!$D$30,0,'B1-NBV NTV Detail'!$W700-1))</f>
        <v>1</v>
      </c>
      <c r="AC700" s="126">
        <f t="shared" ca="1" si="76"/>
        <v>0.01</v>
      </c>
    </row>
    <row r="701" spans="1:29">
      <c r="A701" s="20" t="s">
        <v>93</v>
      </c>
      <c r="B701" s="24" t="s">
        <v>94</v>
      </c>
      <c r="C701" s="24" t="s">
        <v>108</v>
      </c>
      <c r="D701" s="24" t="s">
        <v>98</v>
      </c>
      <c r="E701" s="24" t="s">
        <v>96</v>
      </c>
      <c r="F701" s="213">
        <v>1986</v>
      </c>
      <c r="G701" s="215" t="s">
        <v>322</v>
      </c>
      <c r="H701" s="215">
        <v>0.05</v>
      </c>
      <c r="I701" s="215">
        <v>0.03</v>
      </c>
      <c r="J701" s="216">
        <v>0.02</v>
      </c>
      <c r="K701" s="219"/>
      <c r="L701" s="206"/>
      <c r="R701" s="110">
        <f t="shared" si="71"/>
        <v>1986</v>
      </c>
      <c r="S701" s="122">
        <f t="shared" si="77"/>
        <v>0.05</v>
      </c>
      <c r="T701" s="111">
        <f>VLOOKUP(R701,'B4_VINTAGE-TAX'!$A$2:$C$100,3,FALSE)</f>
        <v>0</v>
      </c>
      <c r="U701" s="76">
        <v>1</v>
      </c>
      <c r="V701" s="126">
        <f t="shared" si="73"/>
        <v>0</v>
      </c>
      <c r="W701" s="118">
        <f t="shared" si="72"/>
        <v>33</v>
      </c>
      <c r="X701" s="76">
        <v>1</v>
      </c>
      <c r="Y701" s="111">
        <f ca="1">IF(W701&gt;15,100%,OFFSET('B5_FED-CA Tax Depr Rates'!$D$23,0,'B1-NBV NTV Detail'!W701-1))</f>
        <v>1</v>
      </c>
      <c r="Z701" s="126">
        <f t="shared" ca="1" si="74"/>
        <v>0.05</v>
      </c>
      <c r="AA701" s="126">
        <f t="shared" ca="1" si="75"/>
        <v>0.05</v>
      </c>
      <c r="AB701" s="111">
        <f ca="1">IF($W701&gt;22,100%,OFFSET('B5_FED-CA Tax Depr Rates'!$D$30,0,'B1-NBV NTV Detail'!$W701-1))</f>
        <v>1</v>
      </c>
      <c r="AC701" s="126">
        <f t="shared" ca="1" si="76"/>
        <v>0.05</v>
      </c>
    </row>
    <row r="702" spans="1:29">
      <c r="A702" s="20" t="s">
        <v>93</v>
      </c>
      <c r="B702" s="24" t="s">
        <v>94</v>
      </c>
      <c r="C702" s="24" t="s">
        <v>108</v>
      </c>
      <c r="D702" s="24" t="s">
        <v>98</v>
      </c>
      <c r="E702" s="24" t="s">
        <v>96</v>
      </c>
      <c r="F702" s="213">
        <v>1987</v>
      </c>
      <c r="G702" s="215" t="s">
        <v>322</v>
      </c>
      <c r="H702" s="215">
        <v>0.01</v>
      </c>
      <c r="I702" s="215">
        <v>0.01</v>
      </c>
      <c r="J702" s="216">
        <v>0</v>
      </c>
      <c r="K702" s="219"/>
      <c r="L702" s="206"/>
      <c r="R702" s="110">
        <f t="shared" si="71"/>
        <v>1987</v>
      </c>
      <c r="S702" s="122">
        <f t="shared" si="77"/>
        <v>0.01</v>
      </c>
      <c r="T702" s="111">
        <f>VLOOKUP(R702,'B4_VINTAGE-TAX'!$A$2:$C$100,3,FALSE)</f>
        <v>0</v>
      </c>
      <c r="U702" s="76">
        <v>1</v>
      </c>
      <c r="V702" s="126">
        <f t="shared" si="73"/>
        <v>0</v>
      </c>
      <c r="W702" s="118">
        <f t="shared" si="72"/>
        <v>32</v>
      </c>
      <c r="X702" s="76">
        <v>1</v>
      </c>
      <c r="Y702" s="111">
        <f ca="1">IF(W702&gt;15,100%,OFFSET('B5_FED-CA Tax Depr Rates'!$D$23,0,'B1-NBV NTV Detail'!W702-1))</f>
        <v>1</v>
      </c>
      <c r="Z702" s="126">
        <f t="shared" ca="1" si="74"/>
        <v>0.01</v>
      </c>
      <c r="AA702" s="126">
        <f t="shared" ca="1" si="75"/>
        <v>0.01</v>
      </c>
      <c r="AB702" s="111">
        <f ca="1">IF($W702&gt;22,100%,OFFSET('B5_FED-CA Tax Depr Rates'!$D$30,0,'B1-NBV NTV Detail'!$W702-1))</f>
        <v>1</v>
      </c>
      <c r="AC702" s="126">
        <f t="shared" ca="1" si="76"/>
        <v>0.01</v>
      </c>
    </row>
    <row r="703" spans="1:29">
      <c r="A703" s="20" t="s">
        <v>93</v>
      </c>
      <c r="B703" s="24" t="s">
        <v>94</v>
      </c>
      <c r="C703" s="24" t="s">
        <v>108</v>
      </c>
      <c r="D703" s="24" t="s">
        <v>98</v>
      </c>
      <c r="E703" s="24" t="s">
        <v>96</v>
      </c>
      <c r="F703" s="213">
        <v>1988</v>
      </c>
      <c r="G703" s="215" t="s">
        <v>322</v>
      </c>
      <c r="H703" s="215">
        <v>0.03</v>
      </c>
      <c r="I703" s="215">
        <v>0.02</v>
      </c>
      <c r="J703" s="216">
        <v>0.01</v>
      </c>
      <c r="K703" s="219"/>
      <c r="L703" s="206"/>
      <c r="R703" s="110">
        <f t="shared" si="71"/>
        <v>1988</v>
      </c>
      <c r="S703" s="122">
        <f t="shared" si="77"/>
        <v>0.03</v>
      </c>
      <c r="T703" s="111">
        <f>VLOOKUP(R703,'B4_VINTAGE-TAX'!$A$2:$C$100,3,FALSE)</f>
        <v>0</v>
      </c>
      <c r="U703" s="76">
        <v>1</v>
      </c>
      <c r="V703" s="126">
        <f t="shared" si="73"/>
        <v>0</v>
      </c>
      <c r="W703" s="118">
        <f t="shared" si="72"/>
        <v>31</v>
      </c>
      <c r="X703" s="76">
        <v>1</v>
      </c>
      <c r="Y703" s="111">
        <f ca="1">IF(W703&gt;15,100%,OFFSET('B5_FED-CA Tax Depr Rates'!$D$23,0,'B1-NBV NTV Detail'!W703-1))</f>
        <v>1</v>
      </c>
      <c r="Z703" s="126">
        <f t="shared" ca="1" si="74"/>
        <v>0.03</v>
      </c>
      <c r="AA703" s="126">
        <f t="shared" ca="1" si="75"/>
        <v>0.03</v>
      </c>
      <c r="AB703" s="111">
        <f ca="1">IF($W703&gt;22,100%,OFFSET('B5_FED-CA Tax Depr Rates'!$D$30,0,'B1-NBV NTV Detail'!$W703-1))</f>
        <v>1</v>
      </c>
      <c r="AC703" s="126">
        <f t="shared" ca="1" si="76"/>
        <v>0.03</v>
      </c>
    </row>
    <row r="704" spans="1:29">
      <c r="A704" s="20" t="s">
        <v>93</v>
      </c>
      <c r="B704" s="24" t="s">
        <v>94</v>
      </c>
      <c r="C704" s="24" t="s">
        <v>108</v>
      </c>
      <c r="D704" s="24" t="s">
        <v>98</v>
      </c>
      <c r="E704" s="24" t="s">
        <v>96</v>
      </c>
      <c r="F704" s="213">
        <v>1989</v>
      </c>
      <c r="G704" s="215" t="s">
        <v>322</v>
      </c>
      <c r="H704" s="215">
        <v>0.01</v>
      </c>
      <c r="I704" s="215">
        <v>0</v>
      </c>
      <c r="J704" s="216">
        <v>0.01</v>
      </c>
      <c r="K704" s="219"/>
      <c r="L704" s="206"/>
      <c r="R704" s="110">
        <f t="shared" si="71"/>
        <v>1989</v>
      </c>
      <c r="S704" s="122">
        <f t="shared" si="77"/>
        <v>0.01</v>
      </c>
      <c r="T704" s="111">
        <f>VLOOKUP(R704,'B4_VINTAGE-TAX'!$A$2:$C$100,3,FALSE)</f>
        <v>0</v>
      </c>
      <c r="U704" s="76">
        <v>1</v>
      </c>
      <c r="V704" s="126">
        <f t="shared" si="73"/>
        <v>0</v>
      </c>
      <c r="W704" s="118">
        <f t="shared" si="72"/>
        <v>30</v>
      </c>
      <c r="X704" s="76">
        <v>1</v>
      </c>
      <c r="Y704" s="111">
        <f ca="1">IF(W704&gt;15,100%,OFFSET('B5_FED-CA Tax Depr Rates'!$D$23,0,'B1-NBV NTV Detail'!W704-1))</f>
        <v>1</v>
      </c>
      <c r="Z704" s="126">
        <f t="shared" ca="1" si="74"/>
        <v>0.01</v>
      </c>
      <c r="AA704" s="126">
        <f t="shared" ca="1" si="75"/>
        <v>0.01</v>
      </c>
      <c r="AB704" s="111">
        <f ca="1">IF($W704&gt;22,100%,OFFSET('B5_FED-CA Tax Depr Rates'!$D$30,0,'B1-NBV NTV Detail'!$W704-1))</f>
        <v>1</v>
      </c>
      <c r="AC704" s="126">
        <f t="shared" ca="1" si="76"/>
        <v>0.01</v>
      </c>
    </row>
    <row r="705" spans="1:29">
      <c r="A705" s="20" t="s">
        <v>93</v>
      </c>
      <c r="B705" s="24" t="s">
        <v>94</v>
      </c>
      <c r="C705" s="24" t="s">
        <v>108</v>
      </c>
      <c r="D705" s="24" t="s">
        <v>98</v>
      </c>
      <c r="E705" s="24" t="s">
        <v>96</v>
      </c>
      <c r="F705" s="213">
        <v>1990</v>
      </c>
      <c r="G705" s="215" t="s">
        <v>322</v>
      </c>
      <c r="H705" s="215">
        <v>0.02</v>
      </c>
      <c r="I705" s="215">
        <v>0.01</v>
      </c>
      <c r="J705" s="216">
        <v>0.01</v>
      </c>
      <c r="K705" s="219"/>
      <c r="L705" s="206"/>
      <c r="R705" s="110">
        <f t="shared" si="71"/>
        <v>1990</v>
      </c>
      <c r="S705" s="122">
        <f t="shared" si="77"/>
        <v>0.02</v>
      </c>
      <c r="T705" s="111">
        <f>VLOOKUP(R705,'B4_VINTAGE-TAX'!$A$2:$C$100,3,FALSE)</f>
        <v>0</v>
      </c>
      <c r="U705" s="76">
        <v>1</v>
      </c>
      <c r="V705" s="126">
        <f t="shared" si="73"/>
        <v>0</v>
      </c>
      <c r="W705" s="118">
        <f t="shared" si="72"/>
        <v>29</v>
      </c>
      <c r="X705" s="76">
        <v>1</v>
      </c>
      <c r="Y705" s="111">
        <f ca="1">IF(W705&gt;15,100%,OFFSET('B5_FED-CA Tax Depr Rates'!$D$23,0,'B1-NBV NTV Detail'!W705-1))</f>
        <v>1</v>
      </c>
      <c r="Z705" s="126">
        <f t="shared" ca="1" si="74"/>
        <v>0.02</v>
      </c>
      <c r="AA705" s="126">
        <f t="shared" ca="1" si="75"/>
        <v>0.02</v>
      </c>
      <c r="AB705" s="111">
        <f ca="1">IF($W705&gt;22,100%,OFFSET('B5_FED-CA Tax Depr Rates'!$D$30,0,'B1-NBV NTV Detail'!$W705-1))</f>
        <v>1</v>
      </c>
      <c r="AC705" s="126">
        <f t="shared" ca="1" si="76"/>
        <v>0.02</v>
      </c>
    </row>
    <row r="706" spans="1:29">
      <c r="A706" s="20" t="s">
        <v>93</v>
      </c>
      <c r="B706" s="24" t="s">
        <v>94</v>
      </c>
      <c r="C706" s="24" t="s">
        <v>108</v>
      </c>
      <c r="D706" s="24" t="s">
        <v>98</v>
      </c>
      <c r="E706" s="24" t="s">
        <v>96</v>
      </c>
      <c r="F706" s="213">
        <v>1991</v>
      </c>
      <c r="G706" s="215" t="s">
        <v>322</v>
      </c>
      <c r="H706" s="215">
        <v>0</v>
      </c>
      <c r="I706" s="215" t="s">
        <v>322</v>
      </c>
      <c r="J706" s="216" t="s">
        <v>322</v>
      </c>
      <c r="K706" s="219"/>
      <c r="L706" s="206"/>
      <c r="R706" s="110">
        <f t="shared" si="71"/>
        <v>1991</v>
      </c>
      <c r="S706" s="122">
        <f t="shared" si="77"/>
        <v>0</v>
      </c>
      <c r="T706" s="111">
        <f>VLOOKUP(R706,'B4_VINTAGE-TAX'!$A$2:$C$100,3,FALSE)</f>
        <v>0</v>
      </c>
      <c r="U706" s="76">
        <v>1</v>
      </c>
      <c r="V706" s="126">
        <f t="shared" si="73"/>
        <v>0</v>
      </c>
      <c r="W706" s="118">
        <f t="shared" si="72"/>
        <v>28</v>
      </c>
      <c r="X706" s="76">
        <v>1</v>
      </c>
      <c r="Y706" s="111">
        <f ca="1">IF(W706&gt;15,100%,OFFSET('B5_FED-CA Tax Depr Rates'!$D$23,0,'B1-NBV NTV Detail'!W706-1))</f>
        <v>1</v>
      </c>
      <c r="Z706" s="126">
        <f t="shared" ca="1" si="74"/>
        <v>0</v>
      </c>
      <c r="AA706" s="126">
        <f t="shared" ca="1" si="75"/>
        <v>0</v>
      </c>
      <c r="AB706" s="111">
        <f ca="1">IF($W706&gt;22,100%,OFFSET('B5_FED-CA Tax Depr Rates'!$D$30,0,'B1-NBV NTV Detail'!$W706-1))</f>
        <v>1</v>
      </c>
      <c r="AC706" s="126">
        <f t="shared" ca="1" si="76"/>
        <v>0</v>
      </c>
    </row>
    <row r="707" spans="1:29">
      <c r="A707" s="20" t="s">
        <v>93</v>
      </c>
      <c r="B707" s="24" t="s">
        <v>94</v>
      </c>
      <c r="C707" s="24" t="s">
        <v>108</v>
      </c>
      <c r="D707" s="24" t="s">
        <v>98</v>
      </c>
      <c r="E707" s="24" t="s">
        <v>96</v>
      </c>
      <c r="F707" s="213">
        <v>1992</v>
      </c>
      <c r="G707" s="215" t="s">
        <v>322</v>
      </c>
      <c r="H707" s="215">
        <v>0</v>
      </c>
      <c r="I707" s="215" t="s">
        <v>322</v>
      </c>
      <c r="J707" s="216" t="s">
        <v>322</v>
      </c>
      <c r="K707" s="219"/>
      <c r="L707" s="206"/>
      <c r="R707" s="110">
        <f t="shared" si="71"/>
        <v>1992</v>
      </c>
      <c r="S707" s="122">
        <f t="shared" si="77"/>
        <v>0</v>
      </c>
      <c r="T707" s="111">
        <f>VLOOKUP(R707,'B4_VINTAGE-TAX'!$A$2:$C$100,3,FALSE)</f>
        <v>0</v>
      </c>
      <c r="U707" s="76">
        <v>1</v>
      </c>
      <c r="V707" s="126">
        <f t="shared" si="73"/>
        <v>0</v>
      </c>
      <c r="W707" s="118">
        <f t="shared" si="72"/>
        <v>27</v>
      </c>
      <c r="X707" s="76">
        <v>1</v>
      </c>
      <c r="Y707" s="111">
        <f ca="1">IF(W707&gt;15,100%,OFFSET('B5_FED-CA Tax Depr Rates'!$D$23,0,'B1-NBV NTV Detail'!W707-1))</f>
        <v>1</v>
      </c>
      <c r="Z707" s="126">
        <f t="shared" ca="1" si="74"/>
        <v>0</v>
      </c>
      <c r="AA707" s="126">
        <f t="shared" ca="1" si="75"/>
        <v>0</v>
      </c>
      <c r="AB707" s="111">
        <f ca="1">IF($W707&gt;22,100%,OFFSET('B5_FED-CA Tax Depr Rates'!$D$30,0,'B1-NBV NTV Detail'!$W707-1))</f>
        <v>1</v>
      </c>
      <c r="AC707" s="126">
        <f t="shared" ca="1" si="76"/>
        <v>0</v>
      </c>
    </row>
    <row r="708" spans="1:29">
      <c r="A708" s="20" t="s">
        <v>93</v>
      </c>
      <c r="B708" s="24" t="s">
        <v>94</v>
      </c>
      <c r="C708" s="24" t="s">
        <v>108</v>
      </c>
      <c r="D708" s="24" t="s">
        <v>98</v>
      </c>
      <c r="E708" s="24" t="s">
        <v>96</v>
      </c>
      <c r="F708" s="213">
        <v>1993</v>
      </c>
      <c r="G708" s="215" t="s">
        <v>322</v>
      </c>
      <c r="H708" s="215">
        <v>0.02</v>
      </c>
      <c r="I708" s="215">
        <v>0.01</v>
      </c>
      <c r="J708" s="216">
        <v>0.01</v>
      </c>
      <c r="K708" s="219"/>
      <c r="L708" s="206"/>
      <c r="R708" s="110">
        <f t="shared" si="71"/>
        <v>1993</v>
      </c>
      <c r="S708" s="122">
        <f t="shared" si="77"/>
        <v>0.02</v>
      </c>
      <c r="T708" s="111">
        <f>VLOOKUP(R708,'B4_VINTAGE-TAX'!$A$2:$C$100,3,FALSE)</f>
        <v>0</v>
      </c>
      <c r="U708" s="76">
        <v>1</v>
      </c>
      <c r="V708" s="126">
        <f t="shared" si="73"/>
        <v>0</v>
      </c>
      <c r="W708" s="118">
        <f t="shared" si="72"/>
        <v>26</v>
      </c>
      <c r="X708" s="76">
        <v>1</v>
      </c>
      <c r="Y708" s="111">
        <f ca="1">IF(W708&gt;15,100%,OFFSET('B5_FED-CA Tax Depr Rates'!$D$23,0,'B1-NBV NTV Detail'!W708-1))</f>
        <v>1</v>
      </c>
      <c r="Z708" s="126">
        <f t="shared" ca="1" si="74"/>
        <v>0.02</v>
      </c>
      <c r="AA708" s="126">
        <f t="shared" ca="1" si="75"/>
        <v>0.02</v>
      </c>
      <c r="AB708" s="111">
        <f ca="1">IF($W708&gt;22,100%,OFFSET('B5_FED-CA Tax Depr Rates'!$D$30,0,'B1-NBV NTV Detail'!$W708-1))</f>
        <v>1</v>
      </c>
      <c r="AC708" s="126">
        <f t="shared" ca="1" si="76"/>
        <v>0.02</v>
      </c>
    </row>
    <row r="709" spans="1:29">
      <c r="A709" s="20" t="s">
        <v>93</v>
      </c>
      <c r="B709" s="24" t="s">
        <v>94</v>
      </c>
      <c r="C709" s="24" t="s">
        <v>108</v>
      </c>
      <c r="D709" s="24" t="s">
        <v>98</v>
      </c>
      <c r="E709" s="24" t="s">
        <v>96</v>
      </c>
      <c r="F709" s="213">
        <v>1994</v>
      </c>
      <c r="G709" s="215" t="s">
        <v>322</v>
      </c>
      <c r="H709" s="215">
        <v>0.01</v>
      </c>
      <c r="I709" s="215">
        <v>0</v>
      </c>
      <c r="J709" s="216">
        <v>0.01</v>
      </c>
      <c r="K709" s="219"/>
      <c r="L709" s="206"/>
      <c r="R709" s="110">
        <f t="shared" si="71"/>
        <v>1994</v>
      </c>
      <c r="S709" s="122">
        <f t="shared" si="77"/>
        <v>0.01</v>
      </c>
      <c r="T709" s="111">
        <f>VLOOKUP(R709,'B4_VINTAGE-TAX'!$A$2:$C$100,3,FALSE)</f>
        <v>0</v>
      </c>
      <c r="U709" s="76">
        <v>1</v>
      </c>
      <c r="V709" s="126">
        <f t="shared" si="73"/>
        <v>0</v>
      </c>
      <c r="W709" s="118">
        <f t="shared" si="72"/>
        <v>25</v>
      </c>
      <c r="X709" s="76">
        <v>1</v>
      </c>
      <c r="Y709" s="111">
        <f ca="1">IF(W709&gt;15,100%,OFFSET('B5_FED-CA Tax Depr Rates'!$D$23,0,'B1-NBV NTV Detail'!W709-1))</f>
        <v>1</v>
      </c>
      <c r="Z709" s="126">
        <f t="shared" ca="1" si="74"/>
        <v>0.01</v>
      </c>
      <c r="AA709" s="126">
        <f t="shared" ca="1" si="75"/>
        <v>0.01</v>
      </c>
      <c r="AB709" s="111">
        <f ca="1">IF($W709&gt;22,100%,OFFSET('B5_FED-CA Tax Depr Rates'!$D$30,0,'B1-NBV NTV Detail'!$W709-1))</f>
        <v>1</v>
      </c>
      <c r="AC709" s="126">
        <f t="shared" ca="1" si="76"/>
        <v>0.01</v>
      </c>
    </row>
    <row r="710" spans="1:29">
      <c r="A710" s="20" t="s">
        <v>93</v>
      </c>
      <c r="B710" s="24" t="s">
        <v>94</v>
      </c>
      <c r="C710" s="24" t="s">
        <v>108</v>
      </c>
      <c r="D710" s="24" t="s">
        <v>98</v>
      </c>
      <c r="E710" s="24" t="s">
        <v>96</v>
      </c>
      <c r="F710" s="213">
        <v>1996</v>
      </c>
      <c r="G710" s="215" t="s">
        <v>322</v>
      </c>
      <c r="H710" s="215">
        <v>0</v>
      </c>
      <c r="I710" s="215" t="s">
        <v>322</v>
      </c>
      <c r="J710" s="216" t="s">
        <v>322</v>
      </c>
      <c r="K710" s="219"/>
      <c r="L710" s="206"/>
      <c r="R710" s="110">
        <f t="shared" si="71"/>
        <v>1996</v>
      </c>
      <c r="S710" s="122">
        <f t="shared" si="77"/>
        <v>0</v>
      </c>
      <c r="T710" s="111">
        <f>VLOOKUP(R710,'B4_VINTAGE-TAX'!$A$2:$C$100,3,FALSE)</f>
        <v>0</v>
      </c>
      <c r="U710" s="76">
        <v>1</v>
      </c>
      <c r="V710" s="126">
        <f t="shared" si="73"/>
        <v>0</v>
      </c>
      <c r="W710" s="118">
        <f t="shared" si="72"/>
        <v>23</v>
      </c>
      <c r="X710" s="76">
        <v>1</v>
      </c>
      <c r="Y710" s="111">
        <f ca="1">IF(W710&gt;15,100%,OFFSET('B5_FED-CA Tax Depr Rates'!$D$23,0,'B1-NBV NTV Detail'!W710-1))</f>
        <v>1</v>
      </c>
      <c r="Z710" s="126">
        <f t="shared" ca="1" si="74"/>
        <v>0</v>
      </c>
      <c r="AA710" s="126">
        <f t="shared" ca="1" si="75"/>
        <v>0</v>
      </c>
      <c r="AB710" s="111">
        <f ca="1">IF($W710&gt;22,100%,OFFSET('B5_FED-CA Tax Depr Rates'!$D$30,0,'B1-NBV NTV Detail'!$W710-1))</f>
        <v>1</v>
      </c>
      <c r="AC710" s="126">
        <f t="shared" ca="1" si="76"/>
        <v>0</v>
      </c>
    </row>
    <row r="711" spans="1:29">
      <c r="A711" s="20" t="s">
        <v>93</v>
      </c>
      <c r="B711" s="24" t="s">
        <v>94</v>
      </c>
      <c r="C711" s="24" t="s">
        <v>108</v>
      </c>
      <c r="D711" s="24" t="s">
        <v>98</v>
      </c>
      <c r="E711" s="24" t="s">
        <v>96</v>
      </c>
      <c r="F711" s="213">
        <v>1998</v>
      </c>
      <c r="G711" s="215" t="s">
        <v>322</v>
      </c>
      <c r="H711" s="215">
        <v>0</v>
      </c>
      <c r="I711" s="215" t="s">
        <v>322</v>
      </c>
      <c r="J711" s="216" t="s">
        <v>322</v>
      </c>
      <c r="K711" s="219"/>
      <c r="L711" s="206"/>
      <c r="R711" s="110">
        <f t="shared" si="71"/>
        <v>1998</v>
      </c>
      <c r="S711" s="122">
        <f t="shared" si="77"/>
        <v>0</v>
      </c>
      <c r="T711" s="111">
        <f>VLOOKUP(R711,'B4_VINTAGE-TAX'!$A$2:$C$100,3,FALSE)</f>
        <v>0</v>
      </c>
      <c r="U711" s="76">
        <v>1</v>
      </c>
      <c r="V711" s="126">
        <f t="shared" si="73"/>
        <v>0</v>
      </c>
      <c r="W711" s="118">
        <f t="shared" si="72"/>
        <v>21</v>
      </c>
      <c r="X711" s="76">
        <v>1</v>
      </c>
      <c r="Y711" s="111">
        <f ca="1">IF(W711&gt;15,100%,OFFSET('B5_FED-CA Tax Depr Rates'!$D$23,0,'B1-NBV NTV Detail'!W711-1))</f>
        <v>1</v>
      </c>
      <c r="Z711" s="126">
        <f t="shared" ca="1" si="74"/>
        <v>0</v>
      </c>
      <c r="AA711" s="126">
        <f t="shared" ca="1" si="75"/>
        <v>0</v>
      </c>
      <c r="AB711" s="111">
        <f ca="1">IF($W711&gt;22,100%,OFFSET('B5_FED-CA Tax Depr Rates'!$D$30,0,'B1-NBV NTV Detail'!$W711-1))</f>
        <v>0.99213184116815234</v>
      </c>
      <c r="AC711" s="126">
        <f t="shared" ca="1" si="76"/>
        <v>0</v>
      </c>
    </row>
    <row r="712" spans="1:29">
      <c r="A712" s="20" t="s">
        <v>93</v>
      </c>
      <c r="B712" s="24" t="s">
        <v>94</v>
      </c>
      <c r="C712" s="24" t="s">
        <v>108</v>
      </c>
      <c r="D712" s="24" t="s">
        <v>98</v>
      </c>
      <c r="E712" s="24" t="s">
        <v>96</v>
      </c>
      <c r="F712" s="213">
        <v>1999</v>
      </c>
      <c r="G712" s="215" t="s">
        <v>322</v>
      </c>
      <c r="H712" s="215">
        <v>0</v>
      </c>
      <c r="I712" s="215" t="s">
        <v>322</v>
      </c>
      <c r="J712" s="216" t="s">
        <v>322</v>
      </c>
      <c r="K712" s="219"/>
      <c r="L712" s="206"/>
      <c r="R712" s="110">
        <f t="shared" si="71"/>
        <v>1999</v>
      </c>
      <c r="S712" s="122">
        <f t="shared" si="77"/>
        <v>0</v>
      </c>
      <c r="T712" s="111">
        <f>VLOOKUP(R712,'B4_VINTAGE-TAX'!$A$2:$C$100,3,FALSE)</f>
        <v>0</v>
      </c>
      <c r="U712" s="76">
        <v>1</v>
      </c>
      <c r="V712" s="126">
        <f t="shared" si="73"/>
        <v>0</v>
      </c>
      <c r="W712" s="118">
        <f t="shared" si="72"/>
        <v>20</v>
      </c>
      <c r="X712" s="76">
        <v>1</v>
      </c>
      <c r="Y712" s="111">
        <f ca="1">IF(W712&gt;15,100%,OFFSET('B5_FED-CA Tax Depr Rates'!$D$23,0,'B1-NBV NTV Detail'!W712-1))</f>
        <v>1</v>
      </c>
      <c r="Z712" s="126">
        <f t="shared" ca="1" si="74"/>
        <v>0</v>
      </c>
      <c r="AA712" s="126">
        <f t="shared" ca="1" si="75"/>
        <v>0</v>
      </c>
      <c r="AB712" s="111">
        <f ca="1">IF($W712&gt;22,100%,OFFSET('B5_FED-CA Tax Depr Rates'!$D$30,0,'B1-NBV NTV Detail'!$W712-1))</f>
        <v>0.98229487211555422</v>
      </c>
      <c r="AC712" s="126">
        <f t="shared" ca="1" si="76"/>
        <v>0</v>
      </c>
    </row>
    <row r="713" spans="1:29">
      <c r="A713" s="20" t="s">
        <v>93</v>
      </c>
      <c r="B713" s="24" t="s">
        <v>94</v>
      </c>
      <c r="C713" s="24" t="s">
        <v>108</v>
      </c>
      <c r="D713" s="24" t="s">
        <v>98</v>
      </c>
      <c r="E713" s="24" t="s">
        <v>96</v>
      </c>
      <c r="F713" s="213">
        <v>2002</v>
      </c>
      <c r="G713" s="215" t="s">
        <v>322</v>
      </c>
      <c r="H713" s="215">
        <v>0</v>
      </c>
      <c r="I713" s="215" t="s">
        <v>322</v>
      </c>
      <c r="J713" s="216" t="s">
        <v>322</v>
      </c>
      <c r="K713" s="219"/>
      <c r="L713" s="206"/>
      <c r="R713" s="110">
        <f t="shared" si="71"/>
        <v>2002</v>
      </c>
      <c r="S713" s="122">
        <f t="shared" si="77"/>
        <v>0</v>
      </c>
      <c r="T713" s="111">
        <f>VLOOKUP(R713,'B4_VINTAGE-TAX'!$A$2:$C$100,3,FALSE)</f>
        <v>0.3</v>
      </c>
      <c r="U713" s="76">
        <v>1</v>
      </c>
      <c r="V713" s="126">
        <f t="shared" si="73"/>
        <v>0</v>
      </c>
      <c r="W713" s="118">
        <f t="shared" si="72"/>
        <v>17</v>
      </c>
      <c r="X713" s="76">
        <v>1</v>
      </c>
      <c r="Y713" s="111">
        <f ca="1">IF(W713&gt;15,100%,OFFSET('B5_FED-CA Tax Depr Rates'!$D$23,0,'B1-NBV NTV Detail'!W713-1))</f>
        <v>1</v>
      </c>
      <c r="Z713" s="126">
        <f t="shared" ca="1" si="74"/>
        <v>0</v>
      </c>
      <c r="AA713" s="126">
        <f t="shared" ca="1" si="75"/>
        <v>0</v>
      </c>
      <c r="AB713" s="111">
        <f ca="1">IF($W713&gt;22,100%,OFFSET('B5_FED-CA Tax Depr Rates'!$D$30,0,'B1-NBV NTV Detail'!$W713-1))</f>
        <v>0.92917495565937902</v>
      </c>
      <c r="AC713" s="126">
        <f t="shared" ca="1" si="76"/>
        <v>0</v>
      </c>
    </row>
    <row r="714" spans="1:29">
      <c r="A714" s="20" t="s">
        <v>93</v>
      </c>
      <c r="B714" s="24" t="s">
        <v>94</v>
      </c>
      <c r="C714" s="24" t="s">
        <v>108</v>
      </c>
      <c r="D714" s="24" t="s">
        <v>98</v>
      </c>
      <c r="E714" s="24" t="s">
        <v>96</v>
      </c>
      <c r="F714" s="213">
        <v>2005</v>
      </c>
      <c r="G714" s="215" t="s">
        <v>322</v>
      </c>
      <c r="H714" s="215">
        <v>0</v>
      </c>
      <c r="I714" s="215" t="s">
        <v>322</v>
      </c>
      <c r="J714" s="216" t="s">
        <v>322</v>
      </c>
      <c r="K714" s="219"/>
      <c r="L714" s="206"/>
      <c r="R714" s="110">
        <f t="shared" si="71"/>
        <v>2005</v>
      </c>
      <c r="S714" s="122">
        <f t="shared" si="77"/>
        <v>0</v>
      </c>
      <c r="T714" s="111">
        <f>VLOOKUP(R714,'B4_VINTAGE-TAX'!$A$2:$C$100,3,FALSE)</f>
        <v>0</v>
      </c>
      <c r="U714" s="76">
        <v>1</v>
      </c>
      <c r="V714" s="126">
        <f t="shared" si="73"/>
        <v>0</v>
      </c>
      <c r="W714" s="118">
        <f t="shared" si="72"/>
        <v>14</v>
      </c>
      <c r="X714" s="76">
        <v>1</v>
      </c>
      <c r="Y714" s="111">
        <f ca="1">IF(W714&gt;15,100%,OFFSET('B5_FED-CA Tax Depr Rates'!$D$23,0,'B1-NBV NTV Detail'!W714-1))</f>
        <v>0.91140000000000021</v>
      </c>
      <c r="Z714" s="126">
        <f t="shared" ca="1" si="74"/>
        <v>0</v>
      </c>
      <c r="AA714" s="126">
        <f t="shared" ca="1" si="75"/>
        <v>0</v>
      </c>
      <c r="AB714" s="111">
        <f ca="1">IF($W714&gt;22,100%,OFFSET('B5_FED-CA Tax Depr Rates'!$D$30,0,'B1-NBV NTV Detail'!$W714-1))</f>
        <v>0.84063504344577311</v>
      </c>
      <c r="AC714" s="126">
        <f t="shared" ca="1" si="76"/>
        <v>0</v>
      </c>
    </row>
    <row r="715" spans="1:29">
      <c r="A715" s="20" t="s">
        <v>93</v>
      </c>
      <c r="B715" s="24" t="s">
        <v>94</v>
      </c>
      <c r="C715" s="24" t="s">
        <v>108</v>
      </c>
      <c r="D715" s="24" t="s">
        <v>98</v>
      </c>
      <c r="E715" s="24" t="s">
        <v>96</v>
      </c>
      <c r="F715" s="213">
        <v>2006</v>
      </c>
      <c r="G715" s="215" t="s">
        <v>322</v>
      </c>
      <c r="H715" s="215">
        <v>0.1</v>
      </c>
      <c r="I715" s="215">
        <v>0.02</v>
      </c>
      <c r="J715" s="216">
        <v>0.08</v>
      </c>
      <c r="K715" s="219"/>
      <c r="L715" s="206"/>
      <c r="R715" s="110">
        <f t="shared" si="71"/>
        <v>2006</v>
      </c>
      <c r="S715" s="122">
        <f t="shared" si="77"/>
        <v>0.1</v>
      </c>
      <c r="T715" s="111">
        <f>VLOOKUP(R715,'B4_VINTAGE-TAX'!$A$2:$C$100,3,FALSE)</f>
        <v>0</v>
      </c>
      <c r="U715" s="76">
        <v>1</v>
      </c>
      <c r="V715" s="126">
        <f t="shared" si="73"/>
        <v>0</v>
      </c>
      <c r="W715" s="118">
        <f t="shared" si="72"/>
        <v>13</v>
      </c>
      <c r="X715" s="76">
        <v>1</v>
      </c>
      <c r="Y715" s="111">
        <f ca="1">IF(W715&gt;15,100%,OFFSET('B5_FED-CA Tax Depr Rates'!$D$23,0,'B1-NBV NTV Detail'!W715-1))</f>
        <v>0.85240000000000016</v>
      </c>
      <c r="Z715" s="126">
        <f t="shared" ca="1" si="74"/>
        <v>8.5240000000000024E-2</v>
      </c>
      <c r="AA715" s="126">
        <f t="shared" ca="1" si="75"/>
        <v>8.5240000000000024E-2</v>
      </c>
      <c r="AB715" s="111">
        <f ca="1">IF($W715&gt;22,100%,OFFSET('B5_FED-CA Tax Depr Rates'!$D$30,0,'B1-NBV NTV Detail'!$W715-1))</f>
        <v>0.80325314005651005</v>
      </c>
      <c r="AC715" s="126">
        <f t="shared" ca="1" si="76"/>
        <v>8.0325314005651016E-2</v>
      </c>
    </row>
    <row r="716" spans="1:29">
      <c r="A716" s="20" t="s">
        <v>93</v>
      </c>
      <c r="B716" s="24" t="s">
        <v>94</v>
      </c>
      <c r="C716" s="24" t="s">
        <v>108</v>
      </c>
      <c r="D716" s="24" t="s">
        <v>98</v>
      </c>
      <c r="E716" s="24" t="s">
        <v>96</v>
      </c>
      <c r="F716" s="213">
        <v>2008</v>
      </c>
      <c r="G716" s="215" t="s">
        <v>322</v>
      </c>
      <c r="H716" s="215">
        <v>0.01</v>
      </c>
      <c r="I716" s="215">
        <v>0</v>
      </c>
      <c r="J716" s="216">
        <v>0.01</v>
      </c>
      <c r="K716" s="219"/>
      <c r="L716" s="206"/>
      <c r="R716" s="110">
        <f t="shared" ref="R716:R779" si="78">(F716)*1</f>
        <v>2008</v>
      </c>
      <c r="S716" s="122">
        <f t="shared" si="77"/>
        <v>0.01</v>
      </c>
      <c r="T716" s="111">
        <f>VLOOKUP(R716,'B4_VINTAGE-TAX'!$A$2:$C$100,3,FALSE)</f>
        <v>0.5</v>
      </c>
      <c r="U716" s="76">
        <v>1</v>
      </c>
      <c r="V716" s="126">
        <f t="shared" si="73"/>
        <v>5.0000000000000001E-3</v>
      </c>
      <c r="W716" s="118">
        <f t="shared" ref="W716:W779" si="79">2018-R716+1</f>
        <v>11</v>
      </c>
      <c r="X716" s="76">
        <v>1</v>
      </c>
      <c r="Y716" s="111">
        <f ca="1">IF(W716&gt;15,100%,OFFSET('B5_FED-CA Tax Depr Rates'!$D$23,0,'B1-NBV NTV Detail'!W716-1))</f>
        <v>0.73430000000000006</v>
      </c>
      <c r="Z716" s="126">
        <f t="shared" ca="1" si="74"/>
        <v>3.6715000000000003E-3</v>
      </c>
      <c r="AA716" s="126">
        <f t="shared" ca="1" si="75"/>
        <v>8.6715000000000004E-3</v>
      </c>
      <c r="AB716" s="111">
        <f ca="1">IF($W716&gt;22,100%,OFFSET('B5_FED-CA Tax Depr Rates'!$D$30,0,'B1-NBV NTV Detail'!$W716-1))</f>
        <v>0.71667614798826351</v>
      </c>
      <c r="AC716" s="126">
        <f t="shared" ca="1" si="76"/>
        <v>7.1667614798826352E-3</v>
      </c>
    </row>
    <row r="717" spans="1:29">
      <c r="A717" s="20" t="s">
        <v>93</v>
      </c>
      <c r="B717" s="24" t="s">
        <v>94</v>
      </c>
      <c r="C717" s="24" t="s">
        <v>108</v>
      </c>
      <c r="D717" s="24" t="s">
        <v>98</v>
      </c>
      <c r="E717" s="24" t="s">
        <v>96</v>
      </c>
      <c r="F717" s="213">
        <v>2009</v>
      </c>
      <c r="G717" s="215" t="s">
        <v>322</v>
      </c>
      <c r="H717" s="215">
        <v>0.01</v>
      </c>
      <c r="I717" s="215">
        <v>0</v>
      </c>
      <c r="J717" s="216">
        <v>0.01</v>
      </c>
      <c r="K717" s="219"/>
      <c r="L717" s="206"/>
      <c r="R717" s="110">
        <f t="shared" si="78"/>
        <v>2009</v>
      </c>
      <c r="S717" s="122">
        <f t="shared" si="77"/>
        <v>0.01</v>
      </c>
      <c r="T717" s="111">
        <f>VLOOKUP(R717,'B4_VINTAGE-TAX'!$A$2:$C$100,3,FALSE)</f>
        <v>0.5</v>
      </c>
      <c r="U717" s="76">
        <v>1</v>
      </c>
      <c r="V717" s="126">
        <f t="shared" ref="V717:V780" si="80">S717*T717</f>
        <v>5.0000000000000001E-3</v>
      </c>
      <c r="W717" s="118">
        <f t="shared" si="79"/>
        <v>10</v>
      </c>
      <c r="X717" s="76">
        <v>1</v>
      </c>
      <c r="Y717" s="111">
        <f ca="1">IF(W717&gt;15,100%,OFFSET('B5_FED-CA Tax Depr Rates'!$D$23,0,'B1-NBV NTV Detail'!W717-1))</f>
        <v>0.67520000000000002</v>
      </c>
      <c r="Z717" s="126">
        <f t="shared" ref="Z717:Z780" ca="1" si="81">(S717-V717)*Y717</f>
        <v>3.3760000000000001E-3</v>
      </c>
      <c r="AA717" s="126">
        <f t="shared" ref="AA717:AA780" ca="1" si="82">V717+Z717</f>
        <v>8.3759999999999998E-3</v>
      </c>
      <c r="AB717" s="111">
        <f ca="1">IF($W717&gt;22,100%,OFFSET('B5_FED-CA Tax Depr Rates'!$D$30,0,'B1-NBV NTV Detail'!$W717-1))</f>
        <v>0.66749929349637782</v>
      </c>
      <c r="AC717" s="126">
        <f t="shared" ref="AC717:AC780" ca="1" si="83">AB717*S717</f>
        <v>6.6749929349637785E-3</v>
      </c>
    </row>
    <row r="718" spans="1:29">
      <c r="A718" s="20" t="s">
        <v>93</v>
      </c>
      <c r="B718" s="24" t="s">
        <v>94</v>
      </c>
      <c r="C718" s="24" t="s">
        <v>108</v>
      </c>
      <c r="D718" s="24" t="s">
        <v>98</v>
      </c>
      <c r="E718" s="24" t="s">
        <v>96</v>
      </c>
      <c r="F718" s="213">
        <v>2010</v>
      </c>
      <c r="G718" s="215">
        <v>7</v>
      </c>
      <c r="H718" s="215">
        <v>0.01</v>
      </c>
      <c r="I718" s="215">
        <v>0</v>
      </c>
      <c r="J718" s="216">
        <v>0.01</v>
      </c>
      <c r="K718" s="219"/>
      <c r="L718" s="206"/>
      <c r="R718" s="110">
        <f t="shared" si="78"/>
        <v>2010</v>
      </c>
      <c r="S718" s="122">
        <f t="shared" si="77"/>
        <v>0.01</v>
      </c>
      <c r="T718" s="111">
        <f>VLOOKUP(R718,'B4_VINTAGE-TAX'!$A$2:$C$100,3,FALSE)</f>
        <v>0.5</v>
      </c>
      <c r="U718" s="76">
        <v>1</v>
      </c>
      <c r="V718" s="126">
        <f t="shared" si="80"/>
        <v>5.0000000000000001E-3</v>
      </c>
      <c r="W718" s="118">
        <f t="shared" si="79"/>
        <v>9</v>
      </c>
      <c r="X718" s="76">
        <v>1</v>
      </c>
      <c r="Y718" s="111">
        <f ca="1">IF(W718&gt;15,100%,OFFSET('B5_FED-CA Tax Depr Rates'!$D$23,0,'B1-NBV NTV Detail'!W718-1))</f>
        <v>0.61620000000000008</v>
      </c>
      <c r="Z718" s="126">
        <f t="shared" ca="1" si="81"/>
        <v>3.0810000000000004E-3</v>
      </c>
      <c r="AA718" s="126">
        <f t="shared" ca="1" si="82"/>
        <v>8.0810000000000014E-3</v>
      </c>
      <c r="AB718" s="111">
        <f ca="1">IF($W718&gt;22,100%,OFFSET('B5_FED-CA Tax Depr Rates'!$D$30,0,'B1-NBV NTV Detail'!$W718-1))</f>
        <v>0.61435779807049151</v>
      </c>
      <c r="AC718" s="126">
        <f t="shared" ca="1" si="83"/>
        <v>6.1435779807049156E-3</v>
      </c>
    </row>
    <row r="719" spans="1:29">
      <c r="A719" s="20" t="s">
        <v>93</v>
      </c>
      <c r="B719" s="24" t="s">
        <v>94</v>
      </c>
      <c r="C719" s="24" t="s">
        <v>108</v>
      </c>
      <c r="D719" s="24" t="s">
        <v>99</v>
      </c>
      <c r="E719" s="24" t="s">
        <v>96</v>
      </c>
      <c r="F719" s="213">
        <v>1949</v>
      </c>
      <c r="G719" s="215" t="s">
        <v>322</v>
      </c>
      <c r="H719" s="215">
        <v>0.64</v>
      </c>
      <c r="I719" s="215">
        <v>0.64</v>
      </c>
      <c r="J719" s="216">
        <v>0</v>
      </c>
      <c r="K719" s="219"/>
      <c r="L719" s="206"/>
      <c r="R719" s="110">
        <f t="shared" si="78"/>
        <v>1949</v>
      </c>
      <c r="S719" s="122">
        <f t="shared" si="77"/>
        <v>0.64</v>
      </c>
      <c r="T719" s="111">
        <f>VLOOKUP(R719,'B4_VINTAGE-TAX'!$A$2:$C$100,3,FALSE)</f>
        <v>0</v>
      </c>
      <c r="U719" s="76">
        <v>1</v>
      </c>
      <c r="V719" s="126">
        <f t="shared" si="80"/>
        <v>0</v>
      </c>
      <c r="W719" s="118">
        <f t="shared" si="79"/>
        <v>70</v>
      </c>
      <c r="X719" s="76">
        <v>1</v>
      </c>
      <c r="Y719" s="111">
        <f ca="1">IF(W719&gt;15,100%,OFFSET('B5_FED-CA Tax Depr Rates'!$D$23,0,'B1-NBV NTV Detail'!W719-1))</f>
        <v>1</v>
      </c>
      <c r="Z719" s="126">
        <f t="shared" ca="1" si="81"/>
        <v>0.64</v>
      </c>
      <c r="AA719" s="126">
        <f t="shared" ca="1" si="82"/>
        <v>0.64</v>
      </c>
      <c r="AB719" s="111">
        <f ca="1">IF($W719&gt;22,100%,OFFSET('B5_FED-CA Tax Depr Rates'!$D$30,0,'B1-NBV NTV Detail'!$W719-1))</f>
        <v>1</v>
      </c>
      <c r="AC719" s="126">
        <f t="shared" ca="1" si="83"/>
        <v>0.64</v>
      </c>
    </row>
    <row r="720" spans="1:29">
      <c r="A720" s="20" t="s">
        <v>93</v>
      </c>
      <c r="B720" s="24" t="s">
        <v>94</v>
      </c>
      <c r="C720" s="24" t="s">
        <v>108</v>
      </c>
      <c r="D720" s="24" t="s">
        <v>99</v>
      </c>
      <c r="E720" s="24" t="s">
        <v>96</v>
      </c>
      <c r="F720" s="213">
        <v>1950</v>
      </c>
      <c r="G720" s="215">
        <v>1</v>
      </c>
      <c r="H720" s="215">
        <v>4.04</v>
      </c>
      <c r="I720" s="215">
        <v>3.97</v>
      </c>
      <c r="J720" s="216">
        <v>7.0000000000000007E-2</v>
      </c>
      <c r="K720" s="219"/>
      <c r="L720" s="206"/>
      <c r="R720" s="110">
        <f t="shared" si="78"/>
        <v>1950</v>
      </c>
      <c r="S720" s="122">
        <f t="shared" si="77"/>
        <v>4.04</v>
      </c>
      <c r="T720" s="111">
        <f>VLOOKUP(R720,'B4_VINTAGE-TAX'!$A$2:$C$100,3,FALSE)</f>
        <v>0</v>
      </c>
      <c r="U720" s="76">
        <v>1</v>
      </c>
      <c r="V720" s="126">
        <f t="shared" si="80"/>
        <v>0</v>
      </c>
      <c r="W720" s="118">
        <f t="shared" si="79"/>
        <v>69</v>
      </c>
      <c r="X720" s="76">
        <v>1</v>
      </c>
      <c r="Y720" s="111">
        <f ca="1">IF(W720&gt;15,100%,OFFSET('B5_FED-CA Tax Depr Rates'!$D$23,0,'B1-NBV NTV Detail'!W720-1))</f>
        <v>1</v>
      </c>
      <c r="Z720" s="126">
        <f t="shared" ca="1" si="81"/>
        <v>4.04</v>
      </c>
      <c r="AA720" s="126">
        <f t="shared" ca="1" si="82"/>
        <v>4.04</v>
      </c>
      <c r="AB720" s="111">
        <f ca="1">IF($W720&gt;22,100%,OFFSET('B5_FED-CA Tax Depr Rates'!$D$30,0,'B1-NBV NTV Detail'!$W720-1))</f>
        <v>1</v>
      </c>
      <c r="AC720" s="126">
        <f t="shared" ca="1" si="83"/>
        <v>4.04</v>
      </c>
    </row>
    <row r="721" spans="1:29">
      <c r="A721" s="20" t="s">
        <v>93</v>
      </c>
      <c r="B721" s="24" t="s">
        <v>94</v>
      </c>
      <c r="C721" s="24" t="s">
        <v>108</v>
      </c>
      <c r="D721" s="24" t="s">
        <v>99</v>
      </c>
      <c r="E721" s="24" t="s">
        <v>96</v>
      </c>
      <c r="F721" s="213">
        <v>1951</v>
      </c>
      <c r="G721" s="215" t="s">
        <v>322</v>
      </c>
      <c r="H721" s="215">
        <v>0.05</v>
      </c>
      <c r="I721" s="215">
        <v>0.05</v>
      </c>
      <c r="J721" s="216">
        <v>0</v>
      </c>
      <c r="K721" s="219"/>
      <c r="L721" s="206"/>
      <c r="R721" s="110">
        <f t="shared" si="78"/>
        <v>1951</v>
      </c>
      <c r="S721" s="122">
        <f t="shared" si="77"/>
        <v>0.05</v>
      </c>
      <c r="T721" s="111">
        <f>VLOOKUP(R721,'B4_VINTAGE-TAX'!$A$2:$C$100,3,FALSE)</f>
        <v>0</v>
      </c>
      <c r="U721" s="76">
        <v>1</v>
      </c>
      <c r="V721" s="126">
        <f t="shared" si="80"/>
        <v>0</v>
      </c>
      <c r="W721" s="118">
        <f t="shared" si="79"/>
        <v>68</v>
      </c>
      <c r="X721" s="76">
        <v>1</v>
      </c>
      <c r="Y721" s="111">
        <f ca="1">IF(W721&gt;15,100%,OFFSET('B5_FED-CA Tax Depr Rates'!$D$23,0,'B1-NBV NTV Detail'!W721-1))</f>
        <v>1</v>
      </c>
      <c r="Z721" s="126">
        <f t="shared" ca="1" si="81"/>
        <v>0.05</v>
      </c>
      <c r="AA721" s="126">
        <f t="shared" ca="1" si="82"/>
        <v>0.05</v>
      </c>
      <c r="AB721" s="111">
        <f ca="1">IF($W721&gt;22,100%,OFFSET('B5_FED-CA Tax Depr Rates'!$D$30,0,'B1-NBV NTV Detail'!$W721-1))</f>
        <v>1</v>
      </c>
      <c r="AC721" s="126">
        <f t="shared" ca="1" si="83"/>
        <v>0.05</v>
      </c>
    </row>
    <row r="722" spans="1:29">
      <c r="A722" s="20" t="s">
        <v>93</v>
      </c>
      <c r="B722" s="24" t="s">
        <v>94</v>
      </c>
      <c r="C722" s="24" t="s">
        <v>108</v>
      </c>
      <c r="D722" s="24" t="s">
        <v>99</v>
      </c>
      <c r="E722" s="24" t="s">
        <v>96</v>
      </c>
      <c r="F722" s="213">
        <v>1952</v>
      </c>
      <c r="G722" s="215" t="s">
        <v>322</v>
      </c>
      <c r="H722" s="215">
        <v>0.02</v>
      </c>
      <c r="I722" s="215">
        <v>0.02</v>
      </c>
      <c r="J722" s="216">
        <v>0</v>
      </c>
      <c r="K722" s="219"/>
      <c r="L722" s="206"/>
      <c r="R722" s="110">
        <f t="shared" si="78"/>
        <v>1952</v>
      </c>
      <c r="S722" s="122">
        <f t="shared" si="77"/>
        <v>0.02</v>
      </c>
      <c r="T722" s="111">
        <f>VLOOKUP(R722,'B4_VINTAGE-TAX'!$A$2:$C$100,3,FALSE)</f>
        <v>0</v>
      </c>
      <c r="U722" s="76">
        <v>1</v>
      </c>
      <c r="V722" s="126">
        <f t="shared" si="80"/>
        <v>0</v>
      </c>
      <c r="W722" s="118">
        <f t="shared" si="79"/>
        <v>67</v>
      </c>
      <c r="X722" s="76">
        <v>1</v>
      </c>
      <c r="Y722" s="111">
        <f ca="1">IF(W722&gt;15,100%,OFFSET('B5_FED-CA Tax Depr Rates'!$D$23,0,'B1-NBV NTV Detail'!W722-1))</f>
        <v>1</v>
      </c>
      <c r="Z722" s="126">
        <f t="shared" ca="1" si="81"/>
        <v>0.02</v>
      </c>
      <c r="AA722" s="126">
        <f t="shared" ca="1" si="82"/>
        <v>0.02</v>
      </c>
      <c r="AB722" s="111">
        <f ca="1">IF($W722&gt;22,100%,OFFSET('B5_FED-CA Tax Depr Rates'!$D$30,0,'B1-NBV NTV Detail'!$W722-1))</f>
        <v>1</v>
      </c>
      <c r="AC722" s="126">
        <f t="shared" ca="1" si="83"/>
        <v>0.02</v>
      </c>
    </row>
    <row r="723" spans="1:29">
      <c r="A723" s="20" t="s">
        <v>93</v>
      </c>
      <c r="B723" s="24" t="s">
        <v>94</v>
      </c>
      <c r="C723" s="24" t="s">
        <v>108</v>
      </c>
      <c r="D723" s="24" t="s">
        <v>99</v>
      </c>
      <c r="E723" s="24" t="s">
        <v>96</v>
      </c>
      <c r="F723" s="213">
        <v>1953</v>
      </c>
      <c r="G723" s="215" t="s">
        <v>322</v>
      </c>
      <c r="H723" s="215">
        <v>1.44</v>
      </c>
      <c r="I723" s="215">
        <v>1.37</v>
      </c>
      <c r="J723" s="216">
        <v>7.0000000000000007E-2</v>
      </c>
      <c r="K723" s="219"/>
      <c r="L723" s="206"/>
      <c r="R723" s="110">
        <f t="shared" si="78"/>
        <v>1953</v>
      </c>
      <c r="S723" s="122">
        <f t="shared" si="77"/>
        <v>1.44</v>
      </c>
      <c r="T723" s="111">
        <f>VLOOKUP(R723,'B4_VINTAGE-TAX'!$A$2:$C$100,3,FALSE)</f>
        <v>0</v>
      </c>
      <c r="U723" s="76">
        <v>1</v>
      </c>
      <c r="V723" s="126">
        <f t="shared" si="80"/>
        <v>0</v>
      </c>
      <c r="W723" s="118">
        <f t="shared" si="79"/>
        <v>66</v>
      </c>
      <c r="X723" s="76">
        <v>1</v>
      </c>
      <c r="Y723" s="111">
        <f ca="1">IF(W723&gt;15,100%,OFFSET('B5_FED-CA Tax Depr Rates'!$D$23,0,'B1-NBV NTV Detail'!W723-1))</f>
        <v>1</v>
      </c>
      <c r="Z723" s="126">
        <f t="shared" ca="1" si="81"/>
        <v>1.44</v>
      </c>
      <c r="AA723" s="126">
        <f t="shared" ca="1" si="82"/>
        <v>1.44</v>
      </c>
      <c r="AB723" s="111">
        <f ca="1">IF($W723&gt;22,100%,OFFSET('B5_FED-CA Tax Depr Rates'!$D$30,0,'B1-NBV NTV Detail'!$W723-1))</f>
        <v>1</v>
      </c>
      <c r="AC723" s="126">
        <f t="shared" ca="1" si="83"/>
        <v>1.44</v>
      </c>
    </row>
    <row r="724" spans="1:29">
      <c r="A724" s="20" t="s">
        <v>93</v>
      </c>
      <c r="B724" s="24" t="s">
        <v>94</v>
      </c>
      <c r="C724" s="24" t="s">
        <v>108</v>
      </c>
      <c r="D724" s="24" t="s">
        <v>99</v>
      </c>
      <c r="E724" s="24" t="s">
        <v>96</v>
      </c>
      <c r="F724" s="213">
        <v>1954</v>
      </c>
      <c r="G724" s="215" t="s">
        <v>322</v>
      </c>
      <c r="H724" s="215">
        <v>1.41</v>
      </c>
      <c r="I724" s="215">
        <v>1.33</v>
      </c>
      <c r="J724" s="216">
        <v>0.08</v>
      </c>
      <c r="K724" s="219"/>
      <c r="L724" s="206"/>
      <c r="R724" s="110">
        <f t="shared" si="78"/>
        <v>1954</v>
      </c>
      <c r="S724" s="122">
        <f t="shared" ref="S724:S787" si="84">H724</f>
        <v>1.41</v>
      </c>
      <c r="T724" s="111">
        <f>VLOOKUP(R724,'B4_VINTAGE-TAX'!$A$2:$C$100,3,FALSE)</f>
        <v>0</v>
      </c>
      <c r="U724" s="76">
        <v>1</v>
      </c>
      <c r="V724" s="126">
        <f t="shared" si="80"/>
        <v>0</v>
      </c>
      <c r="W724" s="118">
        <f t="shared" si="79"/>
        <v>65</v>
      </c>
      <c r="X724" s="76">
        <v>1</v>
      </c>
      <c r="Y724" s="111">
        <f ca="1">IF(W724&gt;15,100%,OFFSET('B5_FED-CA Tax Depr Rates'!$D$23,0,'B1-NBV NTV Detail'!W724-1))</f>
        <v>1</v>
      </c>
      <c r="Z724" s="126">
        <f t="shared" ca="1" si="81"/>
        <v>1.41</v>
      </c>
      <c r="AA724" s="126">
        <f t="shared" ca="1" si="82"/>
        <v>1.41</v>
      </c>
      <c r="AB724" s="111">
        <f ca="1">IF($W724&gt;22,100%,OFFSET('B5_FED-CA Tax Depr Rates'!$D$30,0,'B1-NBV NTV Detail'!$W724-1))</f>
        <v>1</v>
      </c>
      <c r="AC724" s="126">
        <f t="shared" ca="1" si="83"/>
        <v>1.41</v>
      </c>
    </row>
    <row r="725" spans="1:29">
      <c r="A725" s="20" t="s">
        <v>93</v>
      </c>
      <c r="B725" s="24" t="s">
        <v>94</v>
      </c>
      <c r="C725" s="24" t="s">
        <v>108</v>
      </c>
      <c r="D725" s="24" t="s">
        <v>99</v>
      </c>
      <c r="E725" s="24" t="s">
        <v>96</v>
      </c>
      <c r="F725" s="213">
        <v>1956</v>
      </c>
      <c r="G725" s="215" t="s">
        <v>322</v>
      </c>
      <c r="H725" s="215">
        <v>0.49</v>
      </c>
      <c r="I725" s="215">
        <v>0.45</v>
      </c>
      <c r="J725" s="216">
        <v>0.04</v>
      </c>
      <c r="K725" s="219"/>
      <c r="L725" s="206"/>
      <c r="R725" s="110">
        <f t="shared" si="78"/>
        <v>1956</v>
      </c>
      <c r="S725" s="122">
        <f t="shared" si="84"/>
        <v>0.49</v>
      </c>
      <c r="T725" s="111">
        <f>VLOOKUP(R725,'B4_VINTAGE-TAX'!$A$2:$C$100,3,FALSE)</f>
        <v>0</v>
      </c>
      <c r="U725" s="76">
        <v>1</v>
      </c>
      <c r="V725" s="126">
        <f t="shared" si="80"/>
        <v>0</v>
      </c>
      <c r="W725" s="118">
        <f t="shared" si="79"/>
        <v>63</v>
      </c>
      <c r="X725" s="76">
        <v>1</v>
      </c>
      <c r="Y725" s="111">
        <f ca="1">IF(W725&gt;15,100%,OFFSET('B5_FED-CA Tax Depr Rates'!$D$23,0,'B1-NBV NTV Detail'!W725-1))</f>
        <v>1</v>
      </c>
      <c r="Z725" s="126">
        <f t="shared" ca="1" si="81"/>
        <v>0.49</v>
      </c>
      <c r="AA725" s="126">
        <f t="shared" ca="1" si="82"/>
        <v>0.49</v>
      </c>
      <c r="AB725" s="111">
        <f ca="1">IF($W725&gt;22,100%,OFFSET('B5_FED-CA Tax Depr Rates'!$D$30,0,'B1-NBV NTV Detail'!$W725-1))</f>
        <v>1</v>
      </c>
      <c r="AC725" s="126">
        <f t="shared" ca="1" si="83"/>
        <v>0.49</v>
      </c>
    </row>
    <row r="726" spans="1:29">
      <c r="A726" s="20" t="s">
        <v>93</v>
      </c>
      <c r="B726" s="24" t="s">
        <v>94</v>
      </c>
      <c r="C726" s="24" t="s">
        <v>108</v>
      </c>
      <c r="D726" s="24" t="s">
        <v>99</v>
      </c>
      <c r="E726" s="24" t="s">
        <v>96</v>
      </c>
      <c r="F726" s="213">
        <v>1957</v>
      </c>
      <c r="G726" s="215" t="s">
        <v>322</v>
      </c>
      <c r="H726" s="215">
        <v>1.41</v>
      </c>
      <c r="I726" s="215">
        <v>1.29</v>
      </c>
      <c r="J726" s="216">
        <v>0.12</v>
      </c>
      <c r="K726" s="219"/>
      <c r="L726" s="206"/>
      <c r="R726" s="110">
        <f t="shared" si="78"/>
        <v>1957</v>
      </c>
      <c r="S726" s="122">
        <f t="shared" si="84"/>
        <v>1.41</v>
      </c>
      <c r="T726" s="111">
        <f>VLOOKUP(R726,'B4_VINTAGE-TAX'!$A$2:$C$100,3,FALSE)</f>
        <v>0</v>
      </c>
      <c r="U726" s="76">
        <v>1</v>
      </c>
      <c r="V726" s="126">
        <f t="shared" si="80"/>
        <v>0</v>
      </c>
      <c r="W726" s="118">
        <f t="shared" si="79"/>
        <v>62</v>
      </c>
      <c r="X726" s="76">
        <v>1</v>
      </c>
      <c r="Y726" s="111">
        <f ca="1">IF(W726&gt;15,100%,OFFSET('B5_FED-CA Tax Depr Rates'!$D$23,0,'B1-NBV NTV Detail'!W726-1))</f>
        <v>1</v>
      </c>
      <c r="Z726" s="126">
        <f t="shared" ca="1" si="81"/>
        <v>1.41</v>
      </c>
      <c r="AA726" s="126">
        <f t="shared" ca="1" si="82"/>
        <v>1.41</v>
      </c>
      <c r="AB726" s="111">
        <f ca="1">IF($W726&gt;22,100%,OFFSET('B5_FED-CA Tax Depr Rates'!$D$30,0,'B1-NBV NTV Detail'!$W726-1))</f>
        <v>1</v>
      </c>
      <c r="AC726" s="126">
        <f t="shared" ca="1" si="83"/>
        <v>1.41</v>
      </c>
    </row>
    <row r="727" spans="1:29">
      <c r="A727" s="20" t="s">
        <v>93</v>
      </c>
      <c r="B727" s="24" t="s">
        <v>94</v>
      </c>
      <c r="C727" s="24" t="s">
        <v>108</v>
      </c>
      <c r="D727" s="24" t="s">
        <v>99</v>
      </c>
      <c r="E727" s="24" t="s">
        <v>96</v>
      </c>
      <c r="F727" s="213">
        <v>1958</v>
      </c>
      <c r="G727" s="215" t="s">
        <v>322</v>
      </c>
      <c r="H727" s="215">
        <v>0.8</v>
      </c>
      <c r="I727" s="215">
        <v>0.72</v>
      </c>
      <c r="J727" s="216">
        <v>0.08</v>
      </c>
      <c r="K727" s="219"/>
      <c r="L727" s="206"/>
      <c r="R727" s="110">
        <f t="shared" si="78"/>
        <v>1958</v>
      </c>
      <c r="S727" s="122">
        <f t="shared" si="84"/>
        <v>0.8</v>
      </c>
      <c r="T727" s="111">
        <f>VLOOKUP(R727,'B4_VINTAGE-TAX'!$A$2:$C$100,3,FALSE)</f>
        <v>0</v>
      </c>
      <c r="U727" s="76">
        <v>1</v>
      </c>
      <c r="V727" s="126">
        <f t="shared" si="80"/>
        <v>0</v>
      </c>
      <c r="W727" s="118">
        <f t="shared" si="79"/>
        <v>61</v>
      </c>
      <c r="X727" s="76">
        <v>1</v>
      </c>
      <c r="Y727" s="111">
        <f ca="1">IF(W727&gt;15,100%,OFFSET('B5_FED-CA Tax Depr Rates'!$D$23,0,'B1-NBV NTV Detail'!W727-1))</f>
        <v>1</v>
      </c>
      <c r="Z727" s="126">
        <f t="shared" ca="1" si="81"/>
        <v>0.8</v>
      </c>
      <c r="AA727" s="126">
        <f t="shared" ca="1" si="82"/>
        <v>0.8</v>
      </c>
      <c r="AB727" s="111">
        <f ca="1">IF($W727&gt;22,100%,OFFSET('B5_FED-CA Tax Depr Rates'!$D$30,0,'B1-NBV NTV Detail'!$W727-1))</f>
        <v>1</v>
      </c>
      <c r="AC727" s="126">
        <f t="shared" ca="1" si="83"/>
        <v>0.8</v>
      </c>
    </row>
    <row r="728" spans="1:29">
      <c r="A728" s="20" t="s">
        <v>93</v>
      </c>
      <c r="B728" s="24" t="s">
        <v>94</v>
      </c>
      <c r="C728" s="24" t="s">
        <v>108</v>
      </c>
      <c r="D728" s="24" t="s">
        <v>99</v>
      </c>
      <c r="E728" s="24" t="s">
        <v>96</v>
      </c>
      <c r="F728" s="213">
        <v>1959</v>
      </c>
      <c r="G728" s="215" t="s">
        <v>322</v>
      </c>
      <c r="H728" s="215">
        <v>0.02</v>
      </c>
      <c r="I728" s="215">
        <v>0.02</v>
      </c>
      <c r="J728" s="216">
        <v>0</v>
      </c>
      <c r="K728" s="219"/>
      <c r="L728" s="206"/>
      <c r="R728" s="110">
        <f t="shared" si="78"/>
        <v>1959</v>
      </c>
      <c r="S728" s="122">
        <f t="shared" si="84"/>
        <v>0.02</v>
      </c>
      <c r="T728" s="111">
        <f>VLOOKUP(R728,'B4_VINTAGE-TAX'!$A$2:$C$100,3,FALSE)</f>
        <v>0</v>
      </c>
      <c r="U728" s="76">
        <v>1</v>
      </c>
      <c r="V728" s="126">
        <f t="shared" si="80"/>
        <v>0</v>
      </c>
      <c r="W728" s="118">
        <f t="shared" si="79"/>
        <v>60</v>
      </c>
      <c r="X728" s="76">
        <v>1</v>
      </c>
      <c r="Y728" s="111">
        <f ca="1">IF(W728&gt;15,100%,OFFSET('B5_FED-CA Tax Depr Rates'!$D$23,0,'B1-NBV NTV Detail'!W728-1))</f>
        <v>1</v>
      </c>
      <c r="Z728" s="126">
        <f t="shared" ca="1" si="81"/>
        <v>0.02</v>
      </c>
      <c r="AA728" s="126">
        <f t="shared" ca="1" si="82"/>
        <v>0.02</v>
      </c>
      <c r="AB728" s="111">
        <f ca="1">IF($W728&gt;22,100%,OFFSET('B5_FED-CA Tax Depr Rates'!$D$30,0,'B1-NBV NTV Detail'!$W728-1))</f>
        <v>1</v>
      </c>
      <c r="AC728" s="126">
        <f t="shared" ca="1" si="83"/>
        <v>0.02</v>
      </c>
    </row>
    <row r="729" spans="1:29">
      <c r="A729" s="20" t="s">
        <v>93</v>
      </c>
      <c r="B729" s="24" t="s">
        <v>94</v>
      </c>
      <c r="C729" s="24" t="s">
        <v>108</v>
      </c>
      <c r="D729" s="24" t="s">
        <v>99</v>
      </c>
      <c r="E729" s="24" t="s">
        <v>96</v>
      </c>
      <c r="F729" s="213">
        <v>1960</v>
      </c>
      <c r="G729" s="215" t="s">
        <v>322</v>
      </c>
      <c r="H729" s="215">
        <v>0.05</v>
      </c>
      <c r="I729" s="215">
        <v>0.04</v>
      </c>
      <c r="J729" s="216">
        <v>0.01</v>
      </c>
      <c r="K729" s="219"/>
      <c r="L729" s="206"/>
      <c r="R729" s="110">
        <f t="shared" si="78"/>
        <v>1960</v>
      </c>
      <c r="S729" s="122">
        <f t="shared" si="84"/>
        <v>0.05</v>
      </c>
      <c r="T729" s="111">
        <f>VLOOKUP(R729,'B4_VINTAGE-TAX'!$A$2:$C$100,3,FALSE)</f>
        <v>0</v>
      </c>
      <c r="U729" s="76">
        <v>1</v>
      </c>
      <c r="V729" s="126">
        <f t="shared" si="80"/>
        <v>0</v>
      </c>
      <c r="W729" s="118">
        <f t="shared" si="79"/>
        <v>59</v>
      </c>
      <c r="X729" s="76">
        <v>1</v>
      </c>
      <c r="Y729" s="111">
        <f ca="1">IF(W729&gt;15,100%,OFFSET('B5_FED-CA Tax Depr Rates'!$D$23,0,'B1-NBV NTV Detail'!W729-1))</f>
        <v>1</v>
      </c>
      <c r="Z729" s="126">
        <f t="shared" ca="1" si="81"/>
        <v>0.05</v>
      </c>
      <c r="AA729" s="126">
        <f t="shared" ca="1" si="82"/>
        <v>0.05</v>
      </c>
      <c r="AB729" s="111">
        <f ca="1">IF($W729&gt;22,100%,OFFSET('B5_FED-CA Tax Depr Rates'!$D$30,0,'B1-NBV NTV Detail'!$W729-1))</f>
        <v>1</v>
      </c>
      <c r="AC729" s="126">
        <f t="shared" ca="1" si="83"/>
        <v>0.05</v>
      </c>
    </row>
    <row r="730" spans="1:29">
      <c r="A730" s="20" t="s">
        <v>93</v>
      </c>
      <c r="B730" s="24" t="s">
        <v>94</v>
      </c>
      <c r="C730" s="24" t="s">
        <v>108</v>
      </c>
      <c r="D730" s="24" t="s">
        <v>99</v>
      </c>
      <c r="E730" s="24" t="s">
        <v>96</v>
      </c>
      <c r="F730" s="213">
        <v>1961</v>
      </c>
      <c r="G730" s="215" t="s">
        <v>322</v>
      </c>
      <c r="H730" s="215">
        <v>0</v>
      </c>
      <c r="I730" s="215" t="s">
        <v>322</v>
      </c>
      <c r="J730" s="216" t="s">
        <v>322</v>
      </c>
      <c r="K730" s="219"/>
      <c r="L730" s="206"/>
      <c r="R730" s="110">
        <f t="shared" si="78"/>
        <v>1961</v>
      </c>
      <c r="S730" s="122">
        <f t="shared" si="84"/>
        <v>0</v>
      </c>
      <c r="T730" s="111">
        <f>VLOOKUP(R730,'B4_VINTAGE-TAX'!$A$2:$C$100,3,FALSE)</f>
        <v>0</v>
      </c>
      <c r="U730" s="76">
        <v>1</v>
      </c>
      <c r="V730" s="126">
        <f t="shared" si="80"/>
        <v>0</v>
      </c>
      <c r="W730" s="118">
        <f t="shared" si="79"/>
        <v>58</v>
      </c>
      <c r="X730" s="76">
        <v>1</v>
      </c>
      <c r="Y730" s="111">
        <f ca="1">IF(W730&gt;15,100%,OFFSET('B5_FED-CA Tax Depr Rates'!$D$23,0,'B1-NBV NTV Detail'!W730-1))</f>
        <v>1</v>
      </c>
      <c r="Z730" s="126">
        <f t="shared" ca="1" si="81"/>
        <v>0</v>
      </c>
      <c r="AA730" s="126">
        <f t="shared" ca="1" si="82"/>
        <v>0</v>
      </c>
      <c r="AB730" s="111">
        <f ca="1">IF($W730&gt;22,100%,OFFSET('B5_FED-CA Tax Depr Rates'!$D$30,0,'B1-NBV NTV Detail'!$W730-1))</f>
        <v>1</v>
      </c>
      <c r="AC730" s="126">
        <f t="shared" ca="1" si="83"/>
        <v>0</v>
      </c>
    </row>
    <row r="731" spans="1:29">
      <c r="A731" s="20" t="s">
        <v>93</v>
      </c>
      <c r="B731" s="24" t="s">
        <v>94</v>
      </c>
      <c r="C731" s="24" t="s">
        <v>108</v>
      </c>
      <c r="D731" s="24" t="s">
        <v>99</v>
      </c>
      <c r="E731" s="24" t="s">
        <v>96</v>
      </c>
      <c r="F731" s="213">
        <v>1962</v>
      </c>
      <c r="G731" s="215" t="s">
        <v>322</v>
      </c>
      <c r="H731" s="215">
        <v>0</v>
      </c>
      <c r="I731" s="215" t="s">
        <v>322</v>
      </c>
      <c r="J731" s="216" t="s">
        <v>322</v>
      </c>
      <c r="K731" s="219"/>
      <c r="L731" s="206"/>
      <c r="R731" s="110">
        <f t="shared" si="78"/>
        <v>1962</v>
      </c>
      <c r="S731" s="122">
        <f t="shared" si="84"/>
        <v>0</v>
      </c>
      <c r="T731" s="111">
        <f>VLOOKUP(R731,'B4_VINTAGE-TAX'!$A$2:$C$100,3,FALSE)</f>
        <v>0</v>
      </c>
      <c r="U731" s="76">
        <v>1</v>
      </c>
      <c r="V731" s="126">
        <f t="shared" si="80"/>
        <v>0</v>
      </c>
      <c r="W731" s="118">
        <f t="shared" si="79"/>
        <v>57</v>
      </c>
      <c r="X731" s="76">
        <v>1</v>
      </c>
      <c r="Y731" s="111">
        <f ca="1">IF(W731&gt;15,100%,OFFSET('B5_FED-CA Tax Depr Rates'!$D$23,0,'B1-NBV NTV Detail'!W731-1))</f>
        <v>1</v>
      </c>
      <c r="Z731" s="126">
        <f t="shared" ca="1" si="81"/>
        <v>0</v>
      </c>
      <c r="AA731" s="126">
        <f t="shared" ca="1" si="82"/>
        <v>0</v>
      </c>
      <c r="AB731" s="111">
        <f ca="1">IF($W731&gt;22,100%,OFFSET('B5_FED-CA Tax Depr Rates'!$D$30,0,'B1-NBV NTV Detail'!$W731-1))</f>
        <v>1</v>
      </c>
      <c r="AC731" s="126">
        <f t="shared" ca="1" si="83"/>
        <v>0</v>
      </c>
    </row>
    <row r="732" spans="1:29">
      <c r="A732" s="20" t="s">
        <v>93</v>
      </c>
      <c r="B732" s="24" t="s">
        <v>94</v>
      </c>
      <c r="C732" s="24" t="s">
        <v>108</v>
      </c>
      <c r="D732" s="24" t="s">
        <v>99</v>
      </c>
      <c r="E732" s="24" t="s">
        <v>96</v>
      </c>
      <c r="F732" s="213">
        <v>1964</v>
      </c>
      <c r="G732" s="215" t="s">
        <v>322</v>
      </c>
      <c r="H732" s="215">
        <v>0.01</v>
      </c>
      <c r="I732" s="215">
        <v>0.01</v>
      </c>
      <c r="J732" s="216">
        <v>0</v>
      </c>
      <c r="K732" s="219"/>
      <c r="L732" s="206"/>
      <c r="R732" s="110">
        <f t="shared" si="78"/>
        <v>1964</v>
      </c>
      <c r="S732" s="122">
        <f t="shared" si="84"/>
        <v>0.01</v>
      </c>
      <c r="T732" s="111">
        <f>VLOOKUP(R732,'B4_VINTAGE-TAX'!$A$2:$C$100,3,FALSE)</f>
        <v>0</v>
      </c>
      <c r="U732" s="76">
        <v>1</v>
      </c>
      <c r="V732" s="126">
        <f t="shared" si="80"/>
        <v>0</v>
      </c>
      <c r="W732" s="118">
        <f t="shared" si="79"/>
        <v>55</v>
      </c>
      <c r="X732" s="76">
        <v>1</v>
      </c>
      <c r="Y732" s="111">
        <f ca="1">IF(W732&gt;15,100%,OFFSET('B5_FED-CA Tax Depr Rates'!$D$23,0,'B1-NBV NTV Detail'!W732-1))</f>
        <v>1</v>
      </c>
      <c r="Z732" s="126">
        <f t="shared" ca="1" si="81"/>
        <v>0.01</v>
      </c>
      <c r="AA732" s="126">
        <f t="shared" ca="1" si="82"/>
        <v>0.01</v>
      </c>
      <c r="AB732" s="111">
        <f ca="1">IF($W732&gt;22,100%,OFFSET('B5_FED-CA Tax Depr Rates'!$D$30,0,'B1-NBV NTV Detail'!$W732-1))</f>
        <v>1</v>
      </c>
      <c r="AC732" s="126">
        <f t="shared" ca="1" si="83"/>
        <v>0.01</v>
      </c>
    </row>
    <row r="733" spans="1:29">
      <c r="A733" s="20" t="s">
        <v>93</v>
      </c>
      <c r="B733" s="24" t="s">
        <v>94</v>
      </c>
      <c r="C733" s="24" t="s">
        <v>108</v>
      </c>
      <c r="D733" s="24" t="s">
        <v>99</v>
      </c>
      <c r="E733" s="24" t="s">
        <v>96</v>
      </c>
      <c r="F733" s="213">
        <v>1965</v>
      </c>
      <c r="G733" s="215" t="s">
        <v>322</v>
      </c>
      <c r="H733" s="215">
        <v>0.09</v>
      </c>
      <c r="I733" s="215">
        <v>7.0000000000000007E-2</v>
      </c>
      <c r="J733" s="216">
        <v>0.02</v>
      </c>
      <c r="K733" s="219"/>
      <c r="L733" s="206"/>
      <c r="R733" s="110">
        <f t="shared" si="78"/>
        <v>1965</v>
      </c>
      <c r="S733" s="122">
        <f t="shared" si="84"/>
        <v>0.09</v>
      </c>
      <c r="T733" s="111">
        <f>VLOOKUP(R733,'B4_VINTAGE-TAX'!$A$2:$C$100,3,FALSE)</f>
        <v>0</v>
      </c>
      <c r="U733" s="76">
        <v>1</v>
      </c>
      <c r="V733" s="126">
        <f t="shared" si="80"/>
        <v>0</v>
      </c>
      <c r="W733" s="118">
        <f t="shared" si="79"/>
        <v>54</v>
      </c>
      <c r="X733" s="76">
        <v>1</v>
      </c>
      <c r="Y733" s="111">
        <f ca="1">IF(W733&gt;15,100%,OFFSET('B5_FED-CA Tax Depr Rates'!$D$23,0,'B1-NBV NTV Detail'!W733-1))</f>
        <v>1</v>
      </c>
      <c r="Z733" s="126">
        <f t="shared" ca="1" si="81"/>
        <v>0.09</v>
      </c>
      <c r="AA733" s="126">
        <f t="shared" ca="1" si="82"/>
        <v>0.09</v>
      </c>
      <c r="AB733" s="111">
        <f ca="1">IF($W733&gt;22,100%,OFFSET('B5_FED-CA Tax Depr Rates'!$D$30,0,'B1-NBV NTV Detail'!$W733-1))</f>
        <v>1</v>
      </c>
      <c r="AC733" s="126">
        <f t="shared" ca="1" si="83"/>
        <v>0.09</v>
      </c>
    </row>
    <row r="734" spans="1:29">
      <c r="A734" s="20" t="s">
        <v>93</v>
      </c>
      <c r="B734" s="24" t="s">
        <v>94</v>
      </c>
      <c r="C734" s="24" t="s">
        <v>108</v>
      </c>
      <c r="D734" s="24" t="s">
        <v>99</v>
      </c>
      <c r="E734" s="24" t="s">
        <v>96</v>
      </c>
      <c r="F734" s="213">
        <v>1966</v>
      </c>
      <c r="G734" s="215" t="s">
        <v>322</v>
      </c>
      <c r="H734" s="215">
        <v>0.03</v>
      </c>
      <c r="I734" s="215">
        <v>0.02</v>
      </c>
      <c r="J734" s="216">
        <v>0.01</v>
      </c>
      <c r="K734" s="219"/>
      <c r="L734" s="206"/>
      <c r="R734" s="110">
        <f t="shared" si="78"/>
        <v>1966</v>
      </c>
      <c r="S734" s="122">
        <f t="shared" si="84"/>
        <v>0.03</v>
      </c>
      <c r="T734" s="111">
        <f>VLOOKUP(R734,'B4_VINTAGE-TAX'!$A$2:$C$100,3,FALSE)</f>
        <v>0</v>
      </c>
      <c r="U734" s="76">
        <v>1</v>
      </c>
      <c r="V734" s="126">
        <f t="shared" si="80"/>
        <v>0</v>
      </c>
      <c r="W734" s="118">
        <f t="shared" si="79"/>
        <v>53</v>
      </c>
      <c r="X734" s="76">
        <v>1</v>
      </c>
      <c r="Y734" s="111">
        <f ca="1">IF(W734&gt;15,100%,OFFSET('B5_FED-CA Tax Depr Rates'!$D$23,0,'B1-NBV NTV Detail'!W734-1))</f>
        <v>1</v>
      </c>
      <c r="Z734" s="126">
        <f t="shared" ca="1" si="81"/>
        <v>0.03</v>
      </c>
      <c r="AA734" s="126">
        <f t="shared" ca="1" si="82"/>
        <v>0.03</v>
      </c>
      <c r="AB734" s="111">
        <f ca="1">IF($W734&gt;22,100%,OFFSET('B5_FED-CA Tax Depr Rates'!$D$30,0,'B1-NBV NTV Detail'!$W734-1))</f>
        <v>1</v>
      </c>
      <c r="AC734" s="126">
        <f t="shared" ca="1" si="83"/>
        <v>0.03</v>
      </c>
    </row>
    <row r="735" spans="1:29">
      <c r="A735" s="20" t="s">
        <v>93</v>
      </c>
      <c r="B735" s="24" t="s">
        <v>94</v>
      </c>
      <c r="C735" s="24" t="s">
        <v>108</v>
      </c>
      <c r="D735" s="24" t="s">
        <v>99</v>
      </c>
      <c r="E735" s="24" t="s">
        <v>96</v>
      </c>
      <c r="F735" s="213">
        <v>1967</v>
      </c>
      <c r="G735" s="215" t="s">
        <v>322</v>
      </c>
      <c r="H735" s="215">
        <v>0.06</v>
      </c>
      <c r="I735" s="215">
        <v>0.05</v>
      </c>
      <c r="J735" s="216">
        <v>0.01</v>
      </c>
      <c r="K735" s="219"/>
      <c r="L735" s="206"/>
      <c r="R735" s="110">
        <f t="shared" si="78"/>
        <v>1967</v>
      </c>
      <c r="S735" s="122">
        <f t="shared" si="84"/>
        <v>0.06</v>
      </c>
      <c r="T735" s="111">
        <f>VLOOKUP(R735,'B4_VINTAGE-TAX'!$A$2:$C$100,3,FALSE)</f>
        <v>0</v>
      </c>
      <c r="U735" s="76">
        <v>1</v>
      </c>
      <c r="V735" s="126">
        <f t="shared" si="80"/>
        <v>0</v>
      </c>
      <c r="W735" s="118">
        <f t="shared" si="79"/>
        <v>52</v>
      </c>
      <c r="X735" s="76">
        <v>1</v>
      </c>
      <c r="Y735" s="111">
        <f ca="1">IF(W735&gt;15,100%,OFFSET('B5_FED-CA Tax Depr Rates'!$D$23,0,'B1-NBV NTV Detail'!W735-1))</f>
        <v>1</v>
      </c>
      <c r="Z735" s="126">
        <f t="shared" ca="1" si="81"/>
        <v>0.06</v>
      </c>
      <c r="AA735" s="126">
        <f t="shared" ca="1" si="82"/>
        <v>0.06</v>
      </c>
      <c r="AB735" s="111">
        <f ca="1">IF($W735&gt;22,100%,OFFSET('B5_FED-CA Tax Depr Rates'!$D$30,0,'B1-NBV NTV Detail'!$W735-1))</f>
        <v>1</v>
      </c>
      <c r="AC735" s="126">
        <f t="shared" ca="1" si="83"/>
        <v>0.06</v>
      </c>
    </row>
    <row r="736" spans="1:29">
      <c r="A736" s="20" t="s">
        <v>93</v>
      </c>
      <c r="B736" s="24" t="s">
        <v>94</v>
      </c>
      <c r="C736" s="24" t="s">
        <v>108</v>
      </c>
      <c r="D736" s="24" t="s">
        <v>99</v>
      </c>
      <c r="E736" s="24" t="s">
        <v>96</v>
      </c>
      <c r="F736" s="213">
        <v>1968</v>
      </c>
      <c r="G736" s="215" t="s">
        <v>322</v>
      </c>
      <c r="H736" s="215">
        <v>0</v>
      </c>
      <c r="I736" s="215" t="s">
        <v>322</v>
      </c>
      <c r="J736" s="216" t="s">
        <v>322</v>
      </c>
      <c r="K736" s="219"/>
      <c r="L736" s="206"/>
      <c r="R736" s="110">
        <f t="shared" si="78"/>
        <v>1968</v>
      </c>
      <c r="S736" s="122">
        <f t="shared" si="84"/>
        <v>0</v>
      </c>
      <c r="T736" s="111">
        <f>VLOOKUP(R736,'B4_VINTAGE-TAX'!$A$2:$C$100,3,FALSE)</f>
        <v>0</v>
      </c>
      <c r="U736" s="76">
        <v>1</v>
      </c>
      <c r="V736" s="126">
        <f t="shared" si="80"/>
        <v>0</v>
      </c>
      <c r="W736" s="118">
        <f t="shared" si="79"/>
        <v>51</v>
      </c>
      <c r="X736" s="76">
        <v>1</v>
      </c>
      <c r="Y736" s="111">
        <f ca="1">IF(W736&gt;15,100%,OFFSET('B5_FED-CA Tax Depr Rates'!$D$23,0,'B1-NBV NTV Detail'!W736-1))</f>
        <v>1</v>
      </c>
      <c r="Z736" s="126">
        <f t="shared" ca="1" si="81"/>
        <v>0</v>
      </c>
      <c r="AA736" s="126">
        <f t="shared" ca="1" si="82"/>
        <v>0</v>
      </c>
      <c r="AB736" s="111">
        <f ca="1">IF($W736&gt;22,100%,OFFSET('B5_FED-CA Tax Depr Rates'!$D$30,0,'B1-NBV NTV Detail'!$W736-1))</f>
        <v>1</v>
      </c>
      <c r="AC736" s="126">
        <f t="shared" ca="1" si="83"/>
        <v>0</v>
      </c>
    </row>
    <row r="737" spans="1:29">
      <c r="A737" s="20" t="s">
        <v>93</v>
      </c>
      <c r="B737" s="24" t="s">
        <v>94</v>
      </c>
      <c r="C737" s="24" t="s">
        <v>108</v>
      </c>
      <c r="D737" s="24" t="s">
        <v>99</v>
      </c>
      <c r="E737" s="24" t="s">
        <v>96</v>
      </c>
      <c r="F737" s="213">
        <v>1969</v>
      </c>
      <c r="G737" s="215" t="s">
        <v>322</v>
      </c>
      <c r="H737" s="215">
        <v>7.0000000000000007E-2</v>
      </c>
      <c r="I737" s="215">
        <v>0.05</v>
      </c>
      <c r="J737" s="216">
        <v>0.02</v>
      </c>
      <c r="K737" s="219"/>
      <c r="L737" s="206"/>
      <c r="R737" s="110">
        <f t="shared" si="78"/>
        <v>1969</v>
      </c>
      <c r="S737" s="122">
        <f t="shared" si="84"/>
        <v>7.0000000000000007E-2</v>
      </c>
      <c r="T737" s="111">
        <f>VLOOKUP(R737,'B4_VINTAGE-TAX'!$A$2:$C$100,3,FALSE)</f>
        <v>0</v>
      </c>
      <c r="U737" s="76">
        <v>1</v>
      </c>
      <c r="V737" s="126">
        <f t="shared" si="80"/>
        <v>0</v>
      </c>
      <c r="W737" s="118">
        <f t="shared" si="79"/>
        <v>50</v>
      </c>
      <c r="X737" s="76">
        <v>1</v>
      </c>
      <c r="Y737" s="111">
        <f ca="1">IF(W737&gt;15,100%,OFFSET('B5_FED-CA Tax Depr Rates'!$D$23,0,'B1-NBV NTV Detail'!W737-1))</f>
        <v>1</v>
      </c>
      <c r="Z737" s="126">
        <f t="shared" ca="1" si="81"/>
        <v>7.0000000000000007E-2</v>
      </c>
      <c r="AA737" s="126">
        <f t="shared" ca="1" si="82"/>
        <v>7.0000000000000007E-2</v>
      </c>
      <c r="AB737" s="111">
        <f ca="1">IF($W737&gt;22,100%,OFFSET('B5_FED-CA Tax Depr Rates'!$D$30,0,'B1-NBV NTV Detail'!$W737-1))</f>
        <v>1</v>
      </c>
      <c r="AC737" s="126">
        <f t="shared" ca="1" si="83"/>
        <v>7.0000000000000007E-2</v>
      </c>
    </row>
    <row r="738" spans="1:29">
      <c r="A738" s="20" t="s">
        <v>93</v>
      </c>
      <c r="B738" s="24" t="s">
        <v>94</v>
      </c>
      <c r="C738" s="24" t="s">
        <v>108</v>
      </c>
      <c r="D738" s="24" t="s">
        <v>99</v>
      </c>
      <c r="E738" s="24" t="s">
        <v>96</v>
      </c>
      <c r="F738" s="213">
        <v>1970</v>
      </c>
      <c r="G738" s="215" t="s">
        <v>322</v>
      </c>
      <c r="H738" s="215">
        <v>0.03</v>
      </c>
      <c r="I738" s="215">
        <v>0.02</v>
      </c>
      <c r="J738" s="216">
        <v>0.01</v>
      </c>
      <c r="K738" s="219"/>
      <c r="L738" s="206"/>
      <c r="R738" s="110">
        <f t="shared" si="78"/>
        <v>1970</v>
      </c>
      <c r="S738" s="122">
        <f t="shared" si="84"/>
        <v>0.03</v>
      </c>
      <c r="T738" s="111">
        <f>VLOOKUP(R738,'B4_VINTAGE-TAX'!$A$2:$C$100,3,FALSE)</f>
        <v>0</v>
      </c>
      <c r="U738" s="76">
        <v>1</v>
      </c>
      <c r="V738" s="126">
        <f t="shared" si="80"/>
        <v>0</v>
      </c>
      <c r="W738" s="118">
        <f t="shared" si="79"/>
        <v>49</v>
      </c>
      <c r="X738" s="76">
        <v>1</v>
      </c>
      <c r="Y738" s="111">
        <f ca="1">IF(W738&gt;15,100%,OFFSET('B5_FED-CA Tax Depr Rates'!$D$23,0,'B1-NBV NTV Detail'!W738-1))</f>
        <v>1</v>
      </c>
      <c r="Z738" s="126">
        <f t="shared" ca="1" si="81"/>
        <v>0.03</v>
      </c>
      <c r="AA738" s="126">
        <f t="shared" ca="1" si="82"/>
        <v>0.03</v>
      </c>
      <c r="AB738" s="111">
        <f ca="1">IF($W738&gt;22,100%,OFFSET('B5_FED-CA Tax Depr Rates'!$D$30,0,'B1-NBV NTV Detail'!$W738-1))</f>
        <v>1</v>
      </c>
      <c r="AC738" s="126">
        <f t="shared" ca="1" si="83"/>
        <v>0.03</v>
      </c>
    </row>
    <row r="739" spans="1:29">
      <c r="A739" s="20" t="s">
        <v>93</v>
      </c>
      <c r="B739" s="24" t="s">
        <v>94</v>
      </c>
      <c r="C739" s="24" t="s">
        <v>108</v>
      </c>
      <c r="D739" s="24" t="s">
        <v>99</v>
      </c>
      <c r="E739" s="24" t="s">
        <v>96</v>
      </c>
      <c r="F739" s="213">
        <v>1971</v>
      </c>
      <c r="G739" s="215" t="s">
        <v>322</v>
      </c>
      <c r="H739" s="215">
        <v>0.13</v>
      </c>
      <c r="I739" s="215">
        <v>0.1</v>
      </c>
      <c r="J739" s="216">
        <v>0.03</v>
      </c>
      <c r="K739" s="219"/>
      <c r="L739" s="206"/>
      <c r="R739" s="110">
        <f t="shared" si="78"/>
        <v>1971</v>
      </c>
      <c r="S739" s="122">
        <f t="shared" si="84"/>
        <v>0.13</v>
      </c>
      <c r="T739" s="111">
        <f>VLOOKUP(R739,'B4_VINTAGE-TAX'!$A$2:$C$100,3,FALSE)</f>
        <v>0</v>
      </c>
      <c r="U739" s="76">
        <v>1</v>
      </c>
      <c r="V739" s="126">
        <f t="shared" si="80"/>
        <v>0</v>
      </c>
      <c r="W739" s="118">
        <f t="shared" si="79"/>
        <v>48</v>
      </c>
      <c r="X739" s="76">
        <v>1</v>
      </c>
      <c r="Y739" s="111">
        <f ca="1">IF(W739&gt;15,100%,OFFSET('B5_FED-CA Tax Depr Rates'!$D$23,0,'B1-NBV NTV Detail'!W739-1))</f>
        <v>1</v>
      </c>
      <c r="Z739" s="126">
        <f t="shared" ca="1" si="81"/>
        <v>0.13</v>
      </c>
      <c r="AA739" s="126">
        <f t="shared" ca="1" si="82"/>
        <v>0.13</v>
      </c>
      <c r="AB739" s="111">
        <f ca="1">IF($W739&gt;22,100%,OFFSET('B5_FED-CA Tax Depr Rates'!$D$30,0,'B1-NBV NTV Detail'!$W739-1))</f>
        <v>1</v>
      </c>
      <c r="AC739" s="126">
        <f t="shared" ca="1" si="83"/>
        <v>0.13</v>
      </c>
    </row>
    <row r="740" spans="1:29">
      <c r="A740" s="20" t="s">
        <v>93</v>
      </c>
      <c r="B740" s="24" t="s">
        <v>94</v>
      </c>
      <c r="C740" s="24" t="s">
        <v>108</v>
      </c>
      <c r="D740" s="24" t="s">
        <v>99</v>
      </c>
      <c r="E740" s="24" t="s">
        <v>96</v>
      </c>
      <c r="F740" s="213">
        <v>1972</v>
      </c>
      <c r="G740" s="215" t="s">
        <v>322</v>
      </c>
      <c r="H740" s="215">
        <v>0.15</v>
      </c>
      <c r="I740" s="215">
        <v>0.11</v>
      </c>
      <c r="J740" s="216">
        <v>0.04</v>
      </c>
      <c r="K740" s="219"/>
      <c r="L740" s="206"/>
      <c r="R740" s="110">
        <f t="shared" si="78"/>
        <v>1972</v>
      </c>
      <c r="S740" s="122">
        <f t="shared" si="84"/>
        <v>0.15</v>
      </c>
      <c r="T740" s="111">
        <f>VLOOKUP(R740,'B4_VINTAGE-TAX'!$A$2:$C$100,3,FALSE)</f>
        <v>0</v>
      </c>
      <c r="U740" s="76">
        <v>1</v>
      </c>
      <c r="V740" s="126">
        <f t="shared" si="80"/>
        <v>0</v>
      </c>
      <c r="W740" s="118">
        <f t="shared" si="79"/>
        <v>47</v>
      </c>
      <c r="X740" s="76">
        <v>1</v>
      </c>
      <c r="Y740" s="111">
        <f ca="1">IF(W740&gt;15,100%,OFFSET('B5_FED-CA Tax Depr Rates'!$D$23,0,'B1-NBV NTV Detail'!W740-1))</f>
        <v>1</v>
      </c>
      <c r="Z740" s="126">
        <f t="shared" ca="1" si="81"/>
        <v>0.15</v>
      </c>
      <c r="AA740" s="126">
        <f t="shared" ca="1" si="82"/>
        <v>0.15</v>
      </c>
      <c r="AB740" s="111">
        <f ca="1">IF($W740&gt;22,100%,OFFSET('B5_FED-CA Tax Depr Rates'!$D$30,0,'B1-NBV NTV Detail'!$W740-1))</f>
        <v>1</v>
      </c>
      <c r="AC740" s="126">
        <f t="shared" ca="1" si="83"/>
        <v>0.15</v>
      </c>
    </row>
    <row r="741" spans="1:29">
      <c r="A741" s="20" t="s">
        <v>93</v>
      </c>
      <c r="B741" s="24" t="s">
        <v>94</v>
      </c>
      <c r="C741" s="24" t="s">
        <v>108</v>
      </c>
      <c r="D741" s="24" t="s">
        <v>99</v>
      </c>
      <c r="E741" s="24" t="s">
        <v>96</v>
      </c>
      <c r="F741" s="213">
        <v>1973</v>
      </c>
      <c r="G741" s="215" t="s">
        <v>322</v>
      </c>
      <c r="H741" s="215">
        <v>0.02</v>
      </c>
      <c r="I741" s="215">
        <v>0.01</v>
      </c>
      <c r="J741" s="216">
        <v>0.01</v>
      </c>
      <c r="K741" s="219"/>
      <c r="L741" s="206"/>
      <c r="R741" s="110">
        <f t="shared" si="78"/>
        <v>1973</v>
      </c>
      <c r="S741" s="122">
        <f t="shared" si="84"/>
        <v>0.02</v>
      </c>
      <c r="T741" s="111">
        <f>VLOOKUP(R741,'B4_VINTAGE-TAX'!$A$2:$C$100,3,FALSE)</f>
        <v>0</v>
      </c>
      <c r="U741" s="76">
        <v>1</v>
      </c>
      <c r="V741" s="126">
        <f t="shared" si="80"/>
        <v>0</v>
      </c>
      <c r="W741" s="118">
        <f t="shared" si="79"/>
        <v>46</v>
      </c>
      <c r="X741" s="76">
        <v>1</v>
      </c>
      <c r="Y741" s="111">
        <f ca="1">IF(W741&gt;15,100%,OFFSET('B5_FED-CA Tax Depr Rates'!$D$23,0,'B1-NBV NTV Detail'!W741-1))</f>
        <v>1</v>
      </c>
      <c r="Z741" s="126">
        <f t="shared" ca="1" si="81"/>
        <v>0.02</v>
      </c>
      <c r="AA741" s="126">
        <f t="shared" ca="1" si="82"/>
        <v>0.02</v>
      </c>
      <c r="AB741" s="111">
        <f ca="1">IF($W741&gt;22,100%,OFFSET('B5_FED-CA Tax Depr Rates'!$D$30,0,'B1-NBV NTV Detail'!$W741-1))</f>
        <v>1</v>
      </c>
      <c r="AC741" s="126">
        <f t="shared" ca="1" si="83"/>
        <v>0.02</v>
      </c>
    </row>
    <row r="742" spans="1:29">
      <c r="A742" s="20" t="s">
        <v>93</v>
      </c>
      <c r="B742" s="24" t="s">
        <v>94</v>
      </c>
      <c r="C742" s="24" t="s">
        <v>108</v>
      </c>
      <c r="D742" s="24" t="s">
        <v>99</v>
      </c>
      <c r="E742" s="24" t="s">
        <v>96</v>
      </c>
      <c r="F742" s="213">
        <v>1974</v>
      </c>
      <c r="G742" s="215" t="s">
        <v>322</v>
      </c>
      <c r="H742" s="215">
        <v>0.02</v>
      </c>
      <c r="I742" s="215">
        <v>0.01</v>
      </c>
      <c r="J742" s="216">
        <v>0.01</v>
      </c>
      <c r="K742" s="219"/>
      <c r="L742" s="206"/>
      <c r="R742" s="110">
        <f t="shared" si="78"/>
        <v>1974</v>
      </c>
      <c r="S742" s="122">
        <f t="shared" si="84"/>
        <v>0.02</v>
      </c>
      <c r="T742" s="111">
        <f>VLOOKUP(R742,'B4_VINTAGE-TAX'!$A$2:$C$100,3,FALSE)</f>
        <v>0</v>
      </c>
      <c r="U742" s="76">
        <v>1</v>
      </c>
      <c r="V742" s="126">
        <f t="shared" si="80"/>
        <v>0</v>
      </c>
      <c r="W742" s="118">
        <f t="shared" si="79"/>
        <v>45</v>
      </c>
      <c r="X742" s="76">
        <v>1</v>
      </c>
      <c r="Y742" s="111">
        <f ca="1">IF(W742&gt;15,100%,OFFSET('B5_FED-CA Tax Depr Rates'!$D$23,0,'B1-NBV NTV Detail'!W742-1))</f>
        <v>1</v>
      </c>
      <c r="Z742" s="126">
        <f t="shared" ca="1" si="81"/>
        <v>0.02</v>
      </c>
      <c r="AA742" s="126">
        <f t="shared" ca="1" si="82"/>
        <v>0.02</v>
      </c>
      <c r="AB742" s="111">
        <f ca="1">IF($W742&gt;22,100%,OFFSET('B5_FED-CA Tax Depr Rates'!$D$30,0,'B1-NBV NTV Detail'!$W742-1))</f>
        <v>1</v>
      </c>
      <c r="AC742" s="126">
        <f t="shared" ca="1" si="83"/>
        <v>0.02</v>
      </c>
    </row>
    <row r="743" spans="1:29">
      <c r="A743" s="20" t="s">
        <v>93</v>
      </c>
      <c r="B743" s="24" t="s">
        <v>94</v>
      </c>
      <c r="C743" s="24" t="s">
        <v>108</v>
      </c>
      <c r="D743" s="24" t="s">
        <v>99</v>
      </c>
      <c r="E743" s="24" t="s">
        <v>96</v>
      </c>
      <c r="F743" s="213">
        <v>1975</v>
      </c>
      <c r="G743" s="215" t="s">
        <v>322</v>
      </c>
      <c r="H743" s="215">
        <v>0</v>
      </c>
      <c r="I743" s="215" t="s">
        <v>322</v>
      </c>
      <c r="J743" s="216" t="s">
        <v>322</v>
      </c>
      <c r="K743" s="219"/>
      <c r="L743" s="206"/>
      <c r="R743" s="110">
        <f t="shared" si="78"/>
        <v>1975</v>
      </c>
      <c r="S743" s="122">
        <f t="shared" si="84"/>
        <v>0</v>
      </c>
      <c r="T743" s="111">
        <f>VLOOKUP(R743,'B4_VINTAGE-TAX'!$A$2:$C$100,3,FALSE)</f>
        <v>0</v>
      </c>
      <c r="U743" s="76">
        <v>1</v>
      </c>
      <c r="V743" s="126">
        <f t="shared" si="80"/>
        <v>0</v>
      </c>
      <c r="W743" s="118">
        <f t="shared" si="79"/>
        <v>44</v>
      </c>
      <c r="X743" s="76">
        <v>1</v>
      </c>
      <c r="Y743" s="111">
        <f ca="1">IF(W743&gt;15,100%,OFFSET('B5_FED-CA Tax Depr Rates'!$D$23,0,'B1-NBV NTV Detail'!W743-1))</f>
        <v>1</v>
      </c>
      <c r="Z743" s="126">
        <f t="shared" ca="1" si="81"/>
        <v>0</v>
      </c>
      <c r="AA743" s="126">
        <f t="shared" ca="1" si="82"/>
        <v>0</v>
      </c>
      <c r="AB743" s="111">
        <f ca="1">IF($W743&gt;22,100%,OFFSET('B5_FED-CA Tax Depr Rates'!$D$30,0,'B1-NBV NTV Detail'!$W743-1))</f>
        <v>1</v>
      </c>
      <c r="AC743" s="126">
        <f t="shared" ca="1" si="83"/>
        <v>0</v>
      </c>
    </row>
    <row r="744" spans="1:29">
      <c r="A744" s="20" t="s">
        <v>93</v>
      </c>
      <c r="B744" s="24" t="s">
        <v>94</v>
      </c>
      <c r="C744" s="24" t="s">
        <v>108</v>
      </c>
      <c r="D744" s="24" t="s">
        <v>99</v>
      </c>
      <c r="E744" s="24" t="s">
        <v>96</v>
      </c>
      <c r="F744" s="213">
        <v>1976</v>
      </c>
      <c r="G744" s="215" t="s">
        <v>322</v>
      </c>
      <c r="H744" s="215">
        <v>0.03</v>
      </c>
      <c r="I744" s="215">
        <v>0.02</v>
      </c>
      <c r="J744" s="216">
        <v>0.01</v>
      </c>
      <c r="K744" s="219"/>
      <c r="L744" s="206"/>
      <c r="R744" s="110">
        <f t="shared" si="78"/>
        <v>1976</v>
      </c>
      <c r="S744" s="122">
        <f t="shared" si="84"/>
        <v>0.03</v>
      </c>
      <c r="T744" s="111">
        <f>VLOOKUP(R744,'B4_VINTAGE-TAX'!$A$2:$C$100,3,FALSE)</f>
        <v>0</v>
      </c>
      <c r="U744" s="76">
        <v>1</v>
      </c>
      <c r="V744" s="126">
        <f t="shared" si="80"/>
        <v>0</v>
      </c>
      <c r="W744" s="118">
        <f t="shared" si="79"/>
        <v>43</v>
      </c>
      <c r="X744" s="76">
        <v>1</v>
      </c>
      <c r="Y744" s="111">
        <f ca="1">IF(W744&gt;15,100%,OFFSET('B5_FED-CA Tax Depr Rates'!$D$23,0,'B1-NBV NTV Detail'!W744-1))</f>
        <v>1</v>
      </c>
      <c r="Z744" s="126">
        <f t="shared" ca="1" si="81"/>
        <v>0.03</v>
      </c>
      <c r="AA744" s="126">
        <f t="shared" ca="1" si="82"/>
        <v>0.03</v>
      </c>
      <c r="AB744" s="111">
        <f ca="1">IF($W744&gt;22,100%,OFFSET('B5_FED-CA Tax Depr Rates'!$D$30,0,'B1-NBV NTV Detail'!$W744-1))</f>
        <v>1</v>
      </c>
      <c r="AC744" s="126">
        <f t="shared" ca="1" si="83"/>
        <v>0.03</v>
      </c>
    </row>
    <row r="745" spans="1:29">
      <c r="A745" s="20" t="s">
        <v>93</v>
      </c>
      <c r="B745" s="24" t="s">
        <v>94</v>
      </c>
      <c r="C745" s="24" t="s">
        <v>108</v>
      </c>
      <c r="D745" s="24" t="s">
        <v>99</v>
      </c>
      <c r="E745" s="24" t="s">
        <v>96</v>
      </c>
      <c r="F745" s="213">
        <v>1977</v>
      </c>
      <c r="G745" s="215" t="s">
        <v>322</v>
      </c>
      <c r="H745" s="215">
        <v>0</v>
      </c>
      <c r="I745" s="215" t="s">
        <v>322</v>
      </c>
      <c r="J745" s="216" t="s">
        <v>322</v>
      </c>
      <c r="K745" s="219"/>
      <c r="L745" s="206"/>
      <c r="R745" s="110">
        <f t="shared" si="78"/>
        <v>1977</v>
      </c>
      <c r="S745" s="122">
        <f t="shared" si="84"/>
        <v>0</v>
      </c>
      <c r="T745" s="111">
        <f>VLOOKUP(R745,'B4_VINTAGE-TAX'!$A$2:$C$100,3,FALSE)</f>
        <v>0</v>
      </c>
      <c r="U745" s="76">
        <v>1</v>
      </c>
      <c r="V745" s="126">
        <f t="shared" si="80"/>
        <v>0</v>
      </c>
      <c r="W745" s="118">
        <f t="shared" si="79"/>
        <v>42</v>
      </c>
      <c r="X745" s="76">
        <v>1</v>
      </c>
      <c r="Y745" s="111">
        <f ca="1">IF(W745&gt;15,100%,OFFSET('B5_FED-CA Tax Depr Rates'!$D$23,0,'B1-NBV NTV Detail'!W745-1))</f>
        <v>1</v>
      </c>
      <c r="Z745" s="126">
        <f t="shared" ca="1" si="81"/>
        <v>0</v>
      </c>
      <c r="AA745" s="126">
        <f t="shared" ca="1" si="82"/>
        <v>0</v>
      </c>
      <c r="AB745" s="111">
        <f ca="1">IF($W745&gt;22,100%,OFFSET('B5_FED-CA Tax Depr Rates'!$D$30,0,'B1-NBV NTV Detail'!$W745-1))</f>
        <v>1</v>
      </c>
      <c r="AC745" s="126">
        <f t="shared" ca="1" si="83"/>
        <v>0</v>
      </c>
    </row>
    <row r="746" spans="1:29">
      <c r="A746" s="20" t="s">
        <v>93</v>
      </c>
      <c r="B746" s="24" t="s">
        <v>94</v>
      </c>
      <c r="C746" s="24" t="s">
        <v>108</v>
      </c>
      <c r="D746" s="24" t="s">
        <v>99</v>
      </c>
      <c r="E746" s="24" t="s">
        <v>96</v>
      </c>
      <c r="F746" s="213">
        <v>1978</v>
      </c>
      <c r="G746" s="215" t="s">
        <v>322</v>
      </c>
      <c r="H746" s="215">
        <v>0.03</v>
      </c>
      <c r="I746" s="215">
        <v>0.02</v>
      </c>
      <c r="J746" s="216">
        <v>0.01</v>
      </c>
      <c r="K746" s="219"/>
      <c r="L746" s="206"/>
      <c r="R746" s="110">
        <f t="shared" si="78"/>
        <v>1978</v>
      </c>
      <c r="S746" s="122">
        <f t="shared" si="84"/>
        <v>0.03</v>
      </c>
      <c r="T746" s="111">
        <f>VLOOKUP(R746,'B4_VINTAGE-TAX'!$A$2:$C$100,3,FALSE)</f>
        <v>0</v>
      </c>
      <c r="U746" s="76">
        <v>1</v>
      </c>
      <c r="V746" s="126">
        <f t="shared" si="80"/>
        <v>0</v>
      </c>
      <c r="W746" s="118">
        <f t="shared" si="79"/>
        <v>41</v>
      </c>
      <c r="X746" s="76">
        <v>1</v>
      </c>
      <c r="Y746" s="111">
        <f ca="1">IF(W746&gt;15,100%,OFFSET('B5_FED-CA Tax Depr Rates'!$D$23,0,'B1-NBV NTV Detail'!W746-1))</f>
        <v>1</v>
      </c>
      <c r="Z746" s="126">
        <f t="shared" ca="1" si="81"/>
        <v>0.03</v>
      </c>
      <c r="AA746" s="126">
        <f t="shared" ca="1" si="82"/>
        <v>0.03</v>
      </c>
      <c r="AB746" s="111">
        <f ca="1">IF($W746&gt;22,100%,OFFSET('B5_FED-CA Tax Depr Rates'!$D$30,0,'B1-NBV NTV Detail'!$W746-1))</f>
        <v>1</v>
      </c>
      <c r="AC746" s="126">
        <f t="shared" ca="1" si="83"/>
        <v>0.03</v>
      </c>
    </row>
    <row r="747" spans="1:29">
      <c r="A747" s="20" t="s">
        <v>93</v>
      </c>
      <c r="B747" s="24" t="s">
        <v>94</v>
      </c>
      <c r="C747" s="24" t="s">
        <v>108</v>
      </c>
      <c r="D747" s="24" t="s">
        <v>99</v>
      </c>
      <c r="E747" s="24" t="s">
        <v>96</v>
      </c>
      <c r="F747" s="213">
        <v>1979</v>
      </c>
      <c r="G747" s="215" t="s">
        <v>322</v>
      </c>
      <c r="H747" s="215">
        <v>0.01</v>
      </c>
      <c r="I747" s="215">
        <v>0.01</v>
      </c>
      <c r="J747" s="216">
        <v>0</v>
      </c>
      <c r="K747" s="219"/>
      <c r="L747" s="206"/>
      <c r="R747" s="110">
        <f t="shared" si="78"/>
        <v>1979</v>
      </c>
      <c r="S747" s="122">
        <f t="shared" si="84"/>
        <v>0.01</v>
      </c>
      <c r="T747" s="111">
        <f>VLOOKUP(R747,'B4_VINTAGE-TAX'!$A$2:$C$100,3,FALSE)</f>
        <v>0</v>
      </c>
      <c r="U747" s="76">
        <v>1</v>
      </c>
      <c r="V747" s="126">
        <f t="shared" si="80"/>
        <v>0</v>
      </c>
      <c r="W747" s="118">
        <f t="shared" si="79"/>
        <v>40</v>
      </c>
      <c r="X747" s="76">
        <v>1</v>
      </c>
      <c r="Y747" s="111">
        <f ca="1">IF(W747&gt;15,100%,OFFSET('B5_FED-CA Tax Depr Rates'!$D$23,0,'B1-NBV NTV Detail'!W747-1))</f>
        <v>1</v>
      </c>
      <c r="Z747" s="126">
        <f t="shared" ca="1" si="81"/>
        <v>0.01</v>
      </c>
      <c r="AA747" s="126">
        <f t="shared" ca="1" si="82"/>
        <v>0.01</v>
      </c>
      <c r="AB747" s="111">
        <f ca="1">IF($W747&gt;22,100%,OFFSET('B5_FED-CA Tax Depr Rates'!$D$30,0,'B1-NBV NTV Detail'!$W747-1))</f>
        <v>1</v>
      </c>
      <c r="AC747" s="126">
        <f t="shared" ca="1" si="83"/>
        <v>0.01</v>
      </c>
    </row>
    <row r="748" spans="1:29">
      <c r="A748" s="20" t="s">
        <v>93</v>
      </c>
      <c r="B748" s="24" t="s">
        <v>94</v>
      </c>
      <c r="C748" s="24" t="s">
        <v>108</v>
      </c>
      <c r="D748" s="24" t="s">
        <v>99</v>
      </c>
      <c r="E748" s="24" t="s">
        <v>96</v>
      </c>
      <c r="F748" s="213">
        <v>1980</v>
      </c>
      <c r="G748" s="215" t="s">
        <v>322</v>
      </c>
      <c r="H748" s="215">
        <v>0.06</v>
      </c>
      <c r="I748" s="215">
        <v>0.04</v>
      </c>
      <c r="J748" s="216">
        <v>0.02</v>
      </c>
      <c r="K748" s="219"/>
      <c r="L748" s="206"/>
      <c r="R748" s="110">
        <f t="shared" si="78"/>
        <v>1980</v>
      </c>
      <c r="S748" s="122">
        <f t="shared" si="84"/>
        <v>0.06</v>
      </c>
      <c r="T748" s="111">
        <f>VLOOKUP(R748,'B4_VINTAGE-TAX'!$A$2:$C$100,3,FALSE)</f>
        <v>0</v>
      </c>
      <c r="U748" s="76">
        <v>1</v>
      </c>
      <c r="V748" s="126">
        <f t="shared" si="80"/>
        <v>0</v>
      </c>
      <c r="W748" s="118">
        <f t="shared" si="79"/>
        <v>39</v>
      </c>
      <c r="X748" s="76">
        <v>1</v>
      </c>
      <c r="Y748" s="111">
        <f ca="1">IF(W748&gt;15,100%,OFFSET('B5_FED-CA Tax Depr Rates'!$D$23,0,'B1-NBV NTV Detail'!W748-1))</f>
        <v>1</v>
      </c>
      <c r="Z748" s="126">
        <f t="shared" ca="1" si="81"/>
        <v>0.06</v>
      </c>
      <c r="AA748" s="126">
        <f t="shared" ca="1" si="82"/>
        <v>0.06</v>
      </c>
      <c r="AB748" s="111">
        <f ca="1">IF($W748&gt;22,100%,OFFSET('B5_FED-CA Tax Depr Rates'!$D$30,0,'B1-NBV NTV Detail'!$W748-1))</f>
        <v>1</v>
      </c>
      <c r="AC748" s="126">
        <f t="shared" ca="1" si="83"/>
        <v>0.06</v>
      </c>
    </row>
    <row r="749" spans="1:29">
      <c r="A749" s="20" t="s">
        <v>93</v>
      </c>
      <c r="B749" s="24" t="s">
        <v>94</v>
      </c>
      <c r="C749" s="24" t="s">
        <v>108</v>
      </c>
      <c r="D749" s="24" t="s">
        <v>99</v>
      </c>
      <c r="E749" s="24" t="s">
        <v>96</v>
      </c>
      <c r="F749" s="213">
        <v>1981</v>
      </c>
      <c r="G749" s="215" t="s">
        <v>322</v>
      </c>
      <c r="H749" s="215">
        <v>0.06</v>
      </c>
      <c r="I749" s="215">
        <v>0.04</v>
      </c>
      <c r="J749" s="216">
        <v>0.02</v>
      </c>
      <c r="K749" s="219"/>
      <c r="L749" s="206"/>
      <c r="R749" s="110">
        <f t="shared" si="78"/>
        <v>1981</v>
      </c>
      <c r="S749" s="122">
        <f t="shared" si="84"/>
        <v>0.06</v>
      </c>
      <c r="T749" s="111">
        <f>VLOOKUP(R749,'B4_VINTAGE-TAX'!$A$2:$C$100,3,FALSE)</f>
        <v>0</v>
      </c>
      <c r="U749" s="76">
        <v>1</v>
      </c>
      <c r="V749" s="126">
        <f t="shared" si="80"/>
        <v>0</v>
      </c>
      <c r="W749" s="118">
        <f t="shared" si="79"/>
        <v>38</v>
      </c>
      <c r="X749" s="76">
        <v>1</v>
      </c>
      <c r="Y749" s="111">
        <f ca="1">IF(W749&gt;15,100%,OFFSET('B5_FED-CA Tax Depr Rates'!$D$23,0,'B1-NBV NTV Detail'!W749-1))</f>
        <v>1</v>
      </c>
      <c r="Z749" s="126">
        <f t="shared" ca="1" si="81"/>
        <v>0.06</v>
      </c>
      <c r="AA749" s="126">
        <f t="shared" ca="1" si="82"/>
        <v>0.06</v>
      </c>
      <c r="AB749" s="111">
        <f ca="1">IF($W749&gt;22,100%,OFFSET('B5_FED-CA Tax Depr Rates'!$D$30,0,'B1-NBV NTV Detail'!$W749-1))</f>
        <v>1</v>
      </c>
      <c r="AC749" s="126">
        <f t="shared" ca="1" si="83"/>
        <v>0.06</v>
      </c>
    </row>
    <row r="750" spans="1:29">
      <c r="A750" s="20" t="s">
        <v>93</v>
      </c>
      <c r="B750" s="24" t="s">
        <v>94</v>
      </c>
      <c r="C750" s="24" t="s">
        <v>108</v>
      </c>
      <c r="D750" s="24" t="s">
        <v>99</v>
      </c>
      <c r="E750" s="24" t="s">
        <v>96</v>
      </c>
      <c r="F750" s="213">
        <v>1982</v>
      </c>
      <c r="G750" s="215" t="s">
        <v>322</v>
      </c>
      <c r="H750" s="215">
        <v>0.08</v>
      </c>
      <c r="I750" s="215">
        <v>0.05</v>
      </c>
      <c r="J750" s="216">
        <v>0.03</v>
      </c>
      <c r="K750" s="219"/>
      <c r="L750" s="206"/>
      <c r="R750" s="110">
        <f t="shared" si="78"/>
        <v>1982</v>
      </c>
      <c r="S750" s="122">
        <f t="shared" si="84"/>
        <v>0.08</v>
      </c>
      <c r="T750" s="111">
        <f>VLOOKUP(R750,'B4_VINTAGE-TAX'!$A$2:$C$100,3,FALSE)</f>
        <v>0</v>
      </c>
      <c r="U750" s="76">
        <v>1</v>
      </c>
      <c r="V750" s="126">
        <f t="shared" si="80"/>
        <v>0</v>
      </c>
      <c r="W750" s="118">
        <f t="shared" si="79"/>
        <v>37</v>
      </c>
      <c r="X750" s="76">
        <v>1</v>
      </c>
      <c r="Y750" s="111">
        <f ca="1">IF(W750&gt;15,100%,OFFSET('B5_FED-CA Tax Depr Rates'!$D$23,0,'B1-NBV NTV Detail'!W750-1))</f>
        <v>1</v>
      </c>
      <c r="Z750" s="126">
        <f t="shared" ca="1" si="81"/>
        <v>0.08</v>
      </c>
      <c r="AA750" s="126">
        <f t="shared" ca="1" si="82"/>
        <v>0.08</v>
      </c>
      <c r="AB750" s="111">
        <f ca="1">IF($W750&gt;22,100%,OFFSET('B5_FED-CA Tax Depr Rates'!$D$30,0,'B1-NBV NTV Detail'!$W750-1))</f>
        <v>1</v>
      </c>
      <c r="AC750" s="126">
        <f t="shared" ca="1" si="83"/>
        <v>0.08</v>
      </c>
    </row>
    <row r="751" spans="1:29">
      <c r="A751" s="20" t="s">
        <v>93</v>
      </c>
      <c r="B751" s="24" t="s">
        <v>94</v>
      </c>
      <c r="C751" s="24" t="s">
        <v>108</v>
      </c>
      <c r="D751" s="24" t="s">
        <v>99</v>
      </c>
      <c r="E751" s="24" t="s">
        <v>96</v>
      </c>
      <c r="F751" s="213">
        <v>1983</v>
      </c>
      <c r="G751" s="215" t="s">
        <v>322</v>
      </c>
      <c r="H751" s="215">
        <v>0.06</v>
      </c>
      <c r="I751" s="215">
        <v>0.04</v>
      </c>
      <c r="J751" s="216">
        <v>0.02</v>
      </c>
      <c r="K751" s="219"/>
      <c r="L751" s="206"/>
      <c r="R751" s="110">
        <f t="shared" si="78"/>
        <v>1983</v>
      </c>
      <c r="S751" s="122">
        <f t="shared" si="84"/>
        <v>0.06</v>
      </c>
      <c r="T751" s="111">
        <f>VLOOKUP(R751,'B4_VINTAGE-TAX'!$A$2:$C$100,3,FALSE)</f>
        <v>0</v>
      </c>
      <c r="U751" s="76">
        <v>1</v>
      </c>
      <c r="V751" s="126">
        <f t="shared" si="80"/>
        <v>0</v>
      </c>
      <c r="W751" s="118">
        <f t="shared" si="79"/>
        <v>36</v>
      </c>
      <c r="X751" s="76">
        <v>1</v>
      </c>
      <c r="Y751" s="111">
        <f ca="1">IF(W751&gt;15,100%,OFFSET('B5_FED-CA Tax Depr Rates'!$D$23,0,'B1-NBV NTV Detail'!W751-1))</f>
        <v>1</v>
      </c>
      <c r="Z751" s="126">
        <f t="shared" ca="1" si="81"/>
        <v>0.06</v>
      </c>
      <c r="AA751" s="126">
        <f t="shared" ca="1" si="82"/>
        <v>0.06</v>
      </c>
      <c r="AB751" s="111">
        <f ca="1">IF($W751&gt;22,100%,OFFSET('B5_FED-CA Tax Depr Rates'!$D$30,0,'B1-NBV NTV Detail'!$W751-1))</f>
        <v>1</v>
      </c>
      <c r="AC751" s="126">
        <f t="shared" ca="1" si="83"/>
        <v>0.06</v>
      </c>
    </row>
    <row r="752" spans="1:29">
      <c r="A752" s="20" t="s">
        <v>93</v>
      </c>
      <c r="B752" s="24" t="s">
        <v>94</v>
      </c>
      <c r="C752" s="24" t="s">
        <v>108</v>
      </c>
      <c r="D752" s="24" t="s">
        <v>99</v>
      </c>
      <c r="E752" s="24" t="s">
        <v>96</v>
      </c>
      <c r="F752" s="213">
        <v>1984</v>
      </c>
      <c r="G752" s="215" t="s">
        <v>322</v>
      </c>
      <c r="H752" s="215">
        <v>0.05</v>
      </c>
      <c r="I752" s="215">
        <v>0.03</v>
      </c>
      <c r="J752" s="216">
        <v>0.02</v>
      </c>
      <c r="K752" s="219"/>
      <c r="L752" s="206"/>
      <c r="R752" s="110">
        <f t="shared" si="78"/>
        <v>1984</v>
      </c>
      <c r="S752" s="122">
        <f t="shared" si="84"/>
        <v>0.05</v>
      </c>
      <c r="T752" s="111">
        <f>VLOOKUP(R752,'B4_VINTAGE-TAX'!$A$2:$C$100,3,FALSE)</f>
        <v>0</v>
      </c>
      <c r="U752" s="76">
        <v>1</v>
      </c>
      <c r="V752" s="126">
        <f t="shared" si="80"/>
        <v>0</v>
      </c>
      <c r="W752" s="118">
        <f t="shared" si="79"/>
        <v>35</v>
      </c>
      <c r="X752" s="76">
        <v>1</v>
      </c>
      <c r="Y752" s="111">
        <f ca="1">IF(W752&gt;15,100%,OFFSET('B5_FED-CA Tax Depr Rates'!$D$23,0,'B1-NBV NTV Detail'!W752-1))</f>
        <v>1</v>
      </c>
      <c r="Z752" s="126">
        <f t="shared" ca="1" si="81"/>
        <v>0.05</v>
      </c>
      <c r="AA752" s="126">
        <f t="shared" ca="1" si="82"/>
        <v>0.05</v>
      </c>
      <c r="AB752" s="111">
        <f ca="1">IF($W752&gt;22,100%,OFFSET('B5_FED-CA Tax Depr Rates'!$D$30,0,'B1-NBV NTV Detail'!$W752-1))</f>
        <v>1</v>
      </c>
      <c r="AC752" s="126">
        <f t="shared" ca="1" si="83"/>
        <v>0.05</v>
      </c>
    </row>
    <row r="753" spans="1:29">
      <c r="A753" s="20" t="s">
        <v>93</v>
      </c>
      <c r="B753" s="24" t="s">
        <v>94</v>
      </c>
      <c r="C753" s="24" t="s">
        <v>108</v>
      </c>
      <c r="D753" s="24" t="s">
        <v>99</v>
      </c>
      <c r="E753" s="24" t="s">
        <v>96</v>
      </c>
      <c r="F753" s="213">
        <v>1985</v>
      </c>
      <c r="G753" s="215" t="s">
        <v>322</v>
      </c>
      <c r="H753" s="215">
        <v>0.1</v>
      </c>
      <c r="I753" s="215">
        <v>0.06</v>
      </c>
      <c r="J753" s="216">
        <v>0.04</v>
      </c>
      <c r="K753" s="219"/>
      <c r="L753" s="206"/>
      <c r="R753" s="110">
        <f t="shared" si="78"/>
        <v>1985</v>
      </c>
      <c r="S753" s="122">
        <f t="shared" si="84"/>
        <v>0.1</v>
      </c>
      <c r="T753" s="111">
        <f>VLOOKUP(R753,'B4_VINTAGE-TAX'!$A$2:$C$100,3,FALSE)</f>
        <v>0</v>
      </c>
      <c r="U753" s="76">
        <v>1</v>
      </c>
      <c r="V753" s="126">
        <f t="shared" si="80"/>
        <v>0</v>
      </c>
      <c r="W753" s="118">
        <f t="shared" si="79"/>
        <v>34</v>
      </c>
      <c r="X753" s="76">
        <v>1</v>
      </c>
      <c r="Y753" s="111">
        <f ca="1">IF(W753&gt;15,100%,OFFSET('B5_FED-CA Tax Depr Rates'!$D$23,0,'B1-NBV NTV Detail'!W753-1))</f>
        <v>1</v>
      </c>
      <c r="Z753" s="126">
        <f t="shared" ca="1" si="81"/>
        <v>0.1</v>
      </c>
      <c r="AA753" s="126">
        <f t="shared" ca="1" si="82"/>
        <v>0.1</v>
      </c>
      <c r="AB753" s="111">
        <f ca="1">IF($W753&gt;22,100%,OFFSET('B5_FED-CA Tax Depr Rates'!$D$30,0,'B1-NBV NTV Detail'!$W753-1))</f>
        <v>1</v>
      </c>
      <c r="AC753" s="126">
        <f t="shared" ca="1" si="83"/>
        <v>0.1</v>
      </c>
    </row>
    <row r="754" spans="1:29">
      <c r="A754" s="20" t="s">
        <v>93</v>
      </c>
      <c r="B754" s="24" t="s">
        <v>94</v>
      </c>
      <c r="C754" s="24" t="s">
        <v>108</v>
      </c>
      <c r="D754" s="24" t="s">
        <v>99</v>
      </c>
      <c r="E754" s="24" t="s">
        <v>96</v>
      </c>
      <c r="F754" s="213">
        <v>1986</v>
      </c>
      <c r="G754" s="215" t="s">
        <v>322</v>
      </c>
      <c r="H754" s="215">
        <v>0.18</v>
      </c>
      <c r="I754" s="215">
        <v>0.1</v>
      </c>
      <c r="J754" s="216">
        <v>0.08</v>
      </c>
      <c r="K754" s="219"/>
      <c r="L754" s="206"/>
      <c r="R754" s="110">
        <f t="shared" si="78"/>
        <v>1986</v>
      </c>
      <c r="S754" s="122">
        <f t="shared" si="84"/>
        <v>0.18</v>
      </c>
      <c r="T754" s="111">
        <f>VLOOKUP(R754,'B4_VINTAGE-TAX'!$A$2:$C$100,3,FALSE)</f>
        <v>0</v>
      </c>
      <c r="U754" s="76">
        <v>1</v>
      </c>
      <c r="V754" s="126">
        <f t="shared" si="80"/>
        <v>0</v>
      </c>
      <c r="W754" s="118">
        <f t="shared" si="79"/>
        <v>33</v>
      </c>
      <c r="X754" s="76">
        <v>1</v>
      </c>
      <c r="Y754" s="111">
        <f ca="1">IF(W754&gt;15,100%,OFFSET('B5_FED-CA Tax Depr Rates'!$D$23,0,'B1-NBV NTV Detail'!W754-1))</f>
        <v>1</v>
      </c>
      <c r="Z754" s="126">
        <f t="shared" ca="1" si="81"/>
        <v>0.18</v>
      </c>
      <c r="AA754" s="126">
        <f t="shared" ca="1" si="82"/>
        <v>0.18</v>
      </c>
      <c r="AB754" s="111">
        <f ca="1">IF($W754&gt;22,100%,OFFSET('B5_FED-CA Tax Depr Rates'!$D$30,0,'B1-NBV NTV Detail'!$W754-1))</f>
        <v>1</v>
      </c>
      <c r="AC754" s="126">
        <f t="shared" ca="1" si="83"/>
        <v>0.18</v>
      </c>
    </row>
    <row r="755" spans="1:29">
      <c r="A755" s="20" t="s">
        <v>93</v>
      </c>
      <c r="B755" s="24" t="s">
        <v>94</v>
      </c>
      <c r="C755" s="24" t="s">
        <v>108</v>
      </c>
      <c r="D755" s="24" t="s">
        <v>99</v>
      </c>
      <c r="E755" s="24" t="s">
        <v>96</v>
      </c>
      <c r="F755" s="213">
        <v>1987</v>
      </c>
      <c r="G755" s="215" t="s">
        <v>322</v>
      </c>
      <c r="H755" s="215">
        <v>0.1</v>
      </c>
      <c r="I755" s="215">
        <v>0.05</v>
      </c>
      <c r="J755" s="216">
        <v>0.05</v>
      </c>
      <c r="K755" s="219"/>
      <c r="L755" s="206"/>
      <c r="R755" s="110">
        <f t="shared" si="78"/>
        <v>1987</v>
      </c>
      <c r="S755" s="122">
        <f t="shared" si="84"/>
        <v>0.1</v>
      </c>
      <c r="T755" s="111">
        <f>VLOOKUP(R755,'B4_VINTAGE-TAX'!$A$2:$C$100,3,FALSE)</f>
        <v>0</v>
      </c>
      <c r="U755" s="76">
        <v>1</v>
      </c>
      <c r="V755" s="126">
        <f t="shared" si="80"/>
        <v>0</v>
      </c>
      <c r="W755" s="118">
        <f t="shared" si="79"/>
        <v>32</v>
      </c>
      <c r="X755" s="76">
        <v>1</v>
      </c>
      <c r="Y755" s="111">
        <f ca="1">IF(W755&gt;15,100%,OFFSET('B5_FED-CA Tax Depr Rates'!$D$23,0,'B1-NBV NTV Detail'!W755-1))</f>
        <v>1</v>
      </c>
      <c r="Z755" s="126">
        <f t="shared" ca="1" si="81"/>
        <v>0.1</v>
      </c>
      <c r="AA755" s="126">
        <f t="shared" ca="1" si="82"/>
        <v>0.1</v>
      </c>
      <c r="AB755" s="111">
        <f ca="1">IF($W755&gt;22,100%,OFFSET('B5_FED-CA Tax Depr Rates'!$D$30,0,'B1-NBV NTV Detail'!$W755-1))</f>
        <v>1</v>
      </c>
      <c r="AC755" s="126">
        <f t="shared" ca="1" si="83"/>
        <v>0.1</v>
      </c>
    </row>
    <row r="756" spans="1:29">
      <c r="A756" s="20" t="s">
        <v>93</v>
      </c>
      <c r="B756" s="24" t="s">
        <v>94</v>
      </c>
      <c r="C756" s="24" t="s">
        <v>108</v>
      </c>
      <c r="D756" s="24" t="s">
        <v>99</v>
      </c>
      <c r="E756" s="24" t="s">
        <v>96</v>
      </c>
      <c r="F756" s="213">
        <v>1988</v>
      </c>
      <c r="G756" s="215" t="s">
        <v>322</v>
      </c>
      <c r="H756" s="215">
        <v>0.45</v>
      </c>
      <c r="I756" s="215">
        <v>0.23</v>
      </c>
      <c r="J756" s="216">
        <v>0.22</v>
      </c>
      <c r="K756" s="219"/>
      <c r="L756" s="206"/>
      <c r="R756" s="110">
        <f t="shared" si="78"/>
        <v>1988</v>
      </c>
      <c r="S756" s="122">
        <f t="shared" si="84"/>
        <v>0.45</v>
      </c>
      <c r="T756" s="111">
        <f>VLOOKUP(R756,'B4_VINTAGE-TAX'!$A$2:$C$100,3,FALSE)</f>
        <v>0</v>
      </c>
      <c r="U756" s="76">
        <v>1</v>
      </c>
      <c r="V756" s="126">
        <f t="shared" si="80"/>
        <v>0</v>
      </c>
      <c r="W756" s="118">
        <f t="shared" si="79"/>
        <v>31</v>
      </c>
      <c r="X756" s="76">
        <v>1</v>
      </c>
      <c r="Y756" s="111">
        <f ca="1">IF(W756&gt;15,100%,OFFSET('B5_FED-CA Tax Depr Rates'!$D$23,0,'B1-NBV NTV Detail'!W756-1))</f>
        <v>1</v>
      </c>
      <c r="Z756" s="126">
        <f t="shared" ca="1" si="81"/>
        <v>0.45</v>
      </c>
      <c r="AA756" s="126">
        <f t="shared" ca="1" si="82"/>
        <v>0.45</v>
      </c>
      <c r="AB756" s="111">
        <f ca="1">IF($W756&gt;22,100%,OFFSET('B5_FED-CA Tax Depr Rates'!$D$30,0,'B1-NBV NTV Detail'!$W756-1))</f>
        <v>1</v>
      </c>
      <c r="AC756" s="126">
        <f t="shared" ca="1" si="83"/>
        <v>0.45</v>
      </c>
    </row>
    <row r="757" spans="1:29">
      <c r="A757" s="20" t="s">
        <v>93</v>
      </c>
      <c r="B757" s="24" t="s">
        <v>94</v>
      </c>
      <c r="C757" s="24" t="s">
        <v>108</v>
      </c>
      <c r="D757" s="24" t="s">
        <v>99</v>
      </c>
      <c r="E757" s="24" t="s">
        <v>96</v>
      </c>
      <c r="F757" s="213">
        <v>1989</v>
      </c>
      <c r="G757" s="215" t="s">
        <v>322</v>
      </c>
      <c r="H757" s="215">
        <v>1.17</v>
      </c>
      <c r="I757" s="215">
        <v>0.57999999999999996</v>
      </c>
      <c r="J757" s="216">
        <v>0.59</v>
      </c>
      <c r="K757" s="219"/>
      <c r="L757" s="206"/>
      <c r="R757" s="110">
        <f t="shared" si="78"/>
        <v>1989</v>
      </c>
      <c r="S757" s="122">
        <f t="shared" si="84"/>
        <v>1.17</v>
      </c>
      <c r="T757" s="111">
        <f>VLOOKUP(R757,'B4_VINTAGE-TAX'!$A$2:$C$100,3,FALSE)</f>
        <v>0</v>
      </c>
      <c r="U757" s="76">
        <v>1</v>
      </c>
      <c r="V757" s="126">
        <f t="shared" si="80"/>
        <v>0</v>
      </c>
      <c r="W757" s="118">
        <f t="shared" si="79"/>
        <v>30</v>
      </c>
      <c r="X757" s="76">
        <v>1</v>
      </c>
      <c r="Y757" s="111">
        <f ca="1">IF(W757&gt;15,100%,OFFSET('B5_FED-CA Tax Depr Rates'!$D$23,0,'B1-NBV NTV Detail'!W757-1))</f>
        <v>1</v>
      </c>
      <c r="Z757" s="126">
        <f t="shared" ca="1" si="81"/>
        <v>1.17</v>
      </c>
      <c r="AA757" s="126">
        <f t="shared" ca="1" si="82"/>
        <v>1.17</v>
      </c>
      <c r="AB757" s="111">
        <f ca="1">IF($W757&gt;22,100%,OFFSET('B5_FED-CA Tax Depr Rates'!$D$30,0,'B1-NBV NTV Detail'!$W757-1))</f>
        <v>1</v>
      </c>
      <c r="AC757" s="126">
        <f t="shared" ca="1" si="83"/>
        <v>1.17</v>
      </c>
    </row>
    <row r="758" spans="1:29">
      <c r="A758" s="20" t="s">
        <v>93</v>
      </c>
      <c r="B758" s="24" t="s">
        <v>94</v>
      </c>
      <c r="C758" s="24" t="s">
        <v>108</v>
      </c>
      <c r="D758" s="24" t="s">
        <v>99</v>
      </c>
      <c r="E758" s="24" t="s">
        <v>96</v>
      </c>
      <c r="F758" s="213">
        <v>1990</v>
      </c>
      <c r="G758" s="215" t="s">
        <v>322</v>
      </c>
      <c r="H758" s="215">
        <v>0.38</v>
      </c>
      <c r="I758" s="215">
        <v>0.18</v>
      </c>
      <c r="J758" s="216">
        <v>0.2</v>
      </c>
      <c r="K758" s="219"/>
      <c r="L758" s="206"/>
      <c r="R758" s="110">
        <f t="shared" si="78"/>
        <v>1990</v>
      </c>
      <c r="S758" s="122">
        <f t="shared" si="84"/>
        <v>0.38</v>
      </c>
      <c r="T758" s="111">
        <f>VLOOKUP(R758,'B4_VINTAGE-TAX'!$A$2:$C$100,3,FALSE)</f>
        <v>0</v>
      </c>
      <c r="U758" s="76">
        <v>1</v>
      </c>
      <c r="V758" s="126">
        <f t="shared" si="80"/>
        <v>0</v>
      </c>
      <c r="W758" s="118">
        <f t="shared" si="79"/>
        <v>29</v>
      </c>
      <c r="X758" s="76">
        <v>1</v>
      </c>
      <c r="Y758" s="111">
        <f ca="1">IF(W758&gt;15,100%,OFFSET('B5_FED-CA Tax Depr Rates'!$D$23,0,'B1-NBV NTV Detail'!W758-1))</f>
        <v>1</v>
      </c>
      <c r="Z758" s="126">
        <f t="shared" ca="1" si="81"/>
        <v>0.38</v>
      </c>
      <c r="AA758" s="126">
        <f t="shared" ca="1" si="82"/>
        <v>0.38</v>
      </c>
      <c r="AB758" s="111">
        <f ca="1">IF($W758&gt;22,100%,OFFSET('B5_FED-CA Tax Depr Rates'!$D$30,0,'B1-NBV NTV Detail'!$W758-1))</f>
        <v>1</v>
      </c>
      <c r="AC758" s="126">
        <f t="shared" ca="1" si="83"/>
        <v>0.38</v>
      </c>
    </row>
    <row r="759" spans="1:29">
      <c r="A759" s="20" t="s">
        <v>93</v>
      </c>
      <c r="B759" s="24" t="s">
        <v>94</v>
      </c>
      <c r="C759" s="24" t="s">
        <v>108</v>
      </c>
      <c r="D759" s="24" t="s">
        <v>99</v>
      </c>
      <c r="E759" s="24" t="s">
        <v>96</v>
      </c>
      <c r="F759" s="213">
        <v>1991</v>
      </c>
      <c r="G759" s="215" t="s">
        <v>322</v>
      </c>
      <c r="H759" s="215">
        <v>0.21</v>
      </c>
      <c r="I759" s="215">
        <v>0.1</v>
      </c>
      <c r="J759" s="216">
        <v>0.11</v>
      </c>
      <c r="K759" s="219"/>
      <c r="L759" s="206"/>
      <c r="R759" s="110">
        <f t="shared" si="78"/>
        <v>1991</v>
      </c>
      <c r="S759" s="122">
        <f t="shared" si="84"/>
        <v>0.21</v>
      </c>
      <c r="T759" s="111">
        <f>VLOOKUP(R759,'B4_VINTAGE-TAX'!$A$2:$C$100,3,FALSE)</f>
        <v>0</v>
      </c>
      <c r="U759" s="76">
        <v>1</v>
      </c>
      <c r="V759" s="126">
        <f t="shared" si="80"/>
        <v>0</v>
      </c>
      <c r="W759" s="118">
        <f t="shared" si="79"/>
        <v>28</v>
      </c>
      <c r="X759" s="76">
        <v>1</v>
      </c>
      <c r="Y759" s="111">
        <f ca="1">IF(W759&gt;15,100%,OFFSET('B5_FED-CA Tax Depr Rates'!$D$23,0,'B1-NBV NTV Detail'!W759-1))</f>
        <v>1</v>
      </c>
      <c r="Z759" s="126">
        <f t="shared" ca="1" si="81"/>
        <v>0.21</v>
      </c>
      <c r="AA759" s="126">
        <f t="shared" ca="1" si="82"/>
        <v>0.21</v>
      </c>
      <c r="AB759" s="111">
        <f ca="1">IF($W759&gt;22,100%,OFFSET('B5_FED-CA Tax Depr Rates'!$D$30,0,'B1-NBV NTV Detail'!$W759-1))</f>
        <v>1</v>
      </c>
      <c r="AC759" s="126">
        <f t="shared" ca="1" si="83"/>
        <v>0.21</v>
      </c>
    </row>
    <row r="760" spans="1:29">
      <c r="A760" s="20" t="s">
        <v>93</v>
      </c>
      <c r="B760" s="24" t="s">
        <v>94</v>
      </c>
      <c r="C760" s="24" t="s">
        <v>108</v>
      </c>
      <c r="D760" s="24" t="s">
        <v>99</v>
      </c>
      <c r="E760" s="24" t="s">
        <v>96</v>
      </c>
      <c r="F760" s="213">
        <v>1992</v>
      </c>
      <c r="G760" s="215" t="s">
        <v>322</v>
      </c>
      <c r="H760" s="215">
        <v>0.23</v>
      </c>
      <c r="I760" s="215">
        <v>0.1</v>
      </c>
      <c r="J760" s="216">
        <v>0.13</v>
      </c>
      <c r="K760" s="219"/>
      <c r="L760" s="206"/>
      <c r="R760" s="110">
        <f t="shared" si="78"/>
        <v>1992</v>
      </c>
      <c r="S760" s="122">
        <f t="shared" si="84"/>
        <v>0.23</v>
      </c>
      <c r="T760" s="111">
        <f>VLOOKUP(R760,'B4_VINTAGE-TAX'!$A$2:$C$100,3,FALSE)</f>
        <v>0</v>
      </c>
      <c r="U760" s="76">
        <v>1</v>
      </c>
      <c r="V760" s="126">
        <f t="shared" si="80"/>
        <v>0</v>
      </c>
      <c r="W760" s="118">
        <f t="shared" si="79"/>
        <v>27</v>
      </c>
      <c r="X760" s="76">
        <v>1</v>
      </c>
      <c r="Y760" s="111">
        <f ca="1">IF(W760&gt;15,100%,OFFSET('B5_FED-CA Tax Depr Rates'!$D$23,0,'B1-NBV NTV Detail'!W760-1))</f>
        <v>1</v>
      </c>
      <c r="Z760" s="126">
        <f t="shared" ca="1" si="81"/>
        <v>0.23</v>
      </c>
      <c r="AA760" s="126">
        <f t="shared" ca="1" si="82"/>
        <v>0.23</v>
      </c>
      <c r="AB760" s="111">
        <f ca="1">IF($W760&gt;22,100%,OFFSET('B5_FED-CA Tax Depr Rates'!$D$30,0,'B1-NBV NTV Detail'!$W760-1))</f>
        <v>1</v>
      </c>
      <c r="AC760" s="126">
        <f t="shared" ca="1" si="83"/>
        <v>0.23</v>
      </c>
    </row>
    <row r="761" spans="1:29">
      <c r="A761" s="20" t="s">
        <v>93</v>
      </c>
      <c r="B761" s="24" t="s">
        <v>94</v>
      </c>
      <c r="C761" s="24" t="s">
        <v>108</v>
      </c>
      <c r="D761" s="24" t="s">
        <v>99</v>
      </c>
      <c r="E761" s="24" t="s">
        <v>96</v>
      </c>
      <c r="F761" s="213">
        <v>1993</v>
      </c>
      <c r="G761" s="215" t="s">
        <v>322</v>
      </c>
      <c r="H761" s="215">
        <v>0.27</v>
      </c>
      <c r="I761" s="215">
        <v>0.12</v>
      </c>
      <c r="J761" s="216">
        <v>0.15</v>
      </c>
      <c r="K761" s="219"/>
      <c r="L761" s="206"/>
      <c r="R761" s="110">
        <f t="shared" si="78"/>
        <v>1993</v>
      </c>
      <c r="S761" s="122">
        <f t="shared" si="84"/>
        <v>0.27</v>
      </c>
      <c r="T761" s="111">
        <f>VLOOKUP(R761,'B4_VINTAGE-TAX'!$A$2:$C$100,3,FALSE)</f>
        <v>0</v>
      </c>
      <c r="U761" s="76">
        <v>1</v>
      </c>
      <c r="V761" s="126">
        <f t="shared" si="80"/>
        <v>0</v>
      </c>
      <c r="W761" s="118">
        <f t="shared" si="79"/>
        <v>26</v>
      </c>
      <c r="X761" s="76">
        <v>1</v>
      </c>
      <c r="Y761" s="111">
        <f ca="1">IF(W761&gt;15,100%,OFFSET('B5_FED-CA Tax Depr Rates'!$D$23,0,'B1-NBV NTV Detail'!W761-1))</f>
        <v>1</v>
      </c>
      <c r="Z761" s="126">
        <f t="shared" ca="1" si="81"/>
        <v>0.27</v>
      </c>
      <c r="AA761" s="126">
        <f t="shared" ca="1" si="82"/>
        <v>0.27</v>
      </c>
      <c r="AB761" s="111">
        <f ca="1">IF($W761&gt;22,100%,OFFSET('B5_FED-CA Tax Depr Rates'!$D$30,0,'B1-NBV NTV Detail'!$W761-1))</f>
        <v>1</v>
      </c>
      <c r="AC761" s="126">
        <f t="shared" ca="1" si="83"/>
        <v>0.27</v>
      </c>
    </row>
    <row r="762" spans="1:29">
      <c r="A762" s="20" t="s">
        <v>93</v>
      </c>
      <c r="B762" s="24" t="s">
        <v>94</v>
      </c>
      <c r="C762" s="24" t="s">
        <v>108</v>
      </c>
      <c r="D762" s="24" t="s">
        <v>99</v>
      </c>
      <c r="E762" s="24" t="s">
        <v>96</v>
      </c>
      <c r="F762" s="213">
        <v>1994</v>
      </c>
      <c r="G762" s="215" t="s">
        <v>322</v>
      </c>
      <c r="H762" s="215">
        <v>0.03</v>
      </c>
      <c r="I762" s="215">
        <v>0.01</v>
      </c>
      <c r="J762" s="216">
        <v>0.02</v>
      </c>
      <c r="K762" s="219"/>
      <c r="L762" s="206"/>
      <c r="R762" s="110">
        <f t="shared" si="78"/>
        <v>1994</v>
      </c>
      <c r="S762" s="122">
        <f t="shared" si="84"/>
        <v>0.03</v>
      </c>
      <c r="T762" s="111">
        <f>VLOOKUP(R762,'B4_VINTAGE-TAX'!$A$2:$C$100,3,FALSE)</f>
        <v>0</v>
      </c>
      <c r="U762" s="76">
        <v>1</v>
      </c>
      <c r="V762" s="126">
        <f t="shared" si="80"/>
        <v>0</v>
      </c>
      <c r="W762" s="118">
        <f t="shared" si="79"/>
        <v>25</v>
      </c>
      <c r="X762" s="76">
        <v>1</v>
      </c>
      <c r="Y762" s="111">
        <f ca="1">IF(W762&gt;15,100%,OFFSET('B5_FED-CA Tax Depr Rates'!$D$23,0,'B1-NBV NTV Detail'!W762-1))</f>
        <v>1</v>
      </c>
      <c r="Z762" s="126">
        <f t="shared" ca="1" si="81"/>
        <v>0.03</v>
      </c>
      <c r="AA762" s="126">
        <f t="shared" ca="1" si="82"/>
        <v>0.03</v>
      </c>
      <c r="AB762" s="111">
        <f ca="1">IF($W762&gt;22,100%,OFFSET('B5_FED-CA Tax Depr Rates'!$D$30,0,'B1-NBV NTV Detail'!$W762-1))</f>
        <v>1</v>
      </c>
      <c r="AC762" s="126">
        <f t="shared" ca="1" si="83"/>
        <v>0.03</v>
      </c>
    </row>
    <row r="763" spans="1:29">
      <c r="A763" s="20" t="s">
        <v>93</v>
      </c>
      <c r="B763" s="24" t="s">
        <v>94</v>
      </c>
      <c r="C763" s="24" t="s">
        <v>108</v>
      </c>
      <c r="D763" s="24" t="s">
        <v>99</v>
      </c>
      <c r="E763" s="24" t="s">
        <v>96</v>
      </c>
      <c r="F763" s="213">
        <v>1996</v>
      </c>
      <c r="G763" s="215" t="s">
        <v>322</v>
      </c>
      <c r="H763" s="215">
        <v>0.17</v>
      </c>
      <c r="I763" s="215">
        <v>7.0000000000000007E-2</v>
      </c>
      <c r="J763" s="216">
        <v>0.1</v>
      </c>
      <c r="K763" s="219"/>
      <c r="L763" s="206"/>
      <c r="R763" s="110">
        <f t="shared" si="78"/>
        <v>1996</v>
      </c>
      <c r="S763" s="122">
        <f t="shared" si="84"/>
        <v>0.17</v>
      </c>
      <c r="T763" s="111">
        <f>VLOOKUP(R763,'B4_VINTAGE-TAX'!$A$2:$C$100,3,FALSE)</f>
        <v>0</v>
      </c>
      <c r="U763" s="76">
        <v>1</v>
      </c>
      <c r="V763" s="126">
        <f t="shared" si="80"/>
        <v>0</v>
      </c>
      <c r="W763" s="118">
        <f t="shared" si="79"/>
        <v>23</v>
      </c>
      <c r="X763" s="76">
        <v>1</v>
      </c>
      <c r="Y763" s="111">
        <f ca="1">IF(W763&gt;15,100%,OFFSET('B5_FED-CA Tax Depr Rates'!$D$23,0,'B1-NBV NTV Detail'!W763-1))</f>
        <v>1</v>
      </c>
      <c r="Z763" s="126">
        <f t="shared" ca="1" si="81"/>
        <v>0.17</v>
      </c>
      <c r="AA763" s="126">
        <f t="shared" ca="1" si="82"/>
        <v>0.17</v>
      </c>
      <c r="AB763" s="111">
        <f ca="1">IF($W763&gt;22,100%,OFFSET('B5_FED-CA Tax Depr Rates'!$D$30,0,'B1-NBV NTV Detail'!$W763-1))</f>
        <v>1</v>
      </c>
      <c r="AC763" s="126">
        <f t="shared" ca="1" si="83"/>
        <v>0.17</v>
      </c>
    </row>
    <row r="764" spans="1:29">
      <c r="A764" s="20" t="s">
        <v>93</v>
      </c>
      <c r="B764" s="24" t="s">
        <v>94</v>
      </c>
      <c r="C764" s="24" t="s">
        <v>108</v>
      </c>
      <c r="D764" s="24" t="s">
        <v>99</v>
      </c>
      <c r="E764" s="24" t="s">
        <v>96</v>
      </c>
      <c r="F764" s="213">
        <v>2001</v>
      </c>
      <c r="G764" s="215" t="s">
        <v>322</v>
      </c>
      <c r="H764" s="215">
        <v>0</v>
      </c>
      <c r="I764" s="215" t="s">
        <v>322</v>
      </c>
      <c r="J764" s="216" t="s">
        <v>322</v>
      </c>
      <c r="K764" s="219"/>
      <c r="L764" s="206"/>
      <c r="R764" s="110">
        <f t="shared" si="78"/>
        <v>2001</v>
      </c>
      <c r="S764" s="122">
        <f t="shared" si="84"/>
        <v>0</v>
      </c>
      <c r="T764" s="111">
        <f>VLOOKUP(R764,'B4_VINTAGE-TAX'!$A$2:$C$100,3,FALSE)</f>
        <v>7.4999999999999997E-2</v>
      </c>
      <c r="U764" s="76">
        <v>1</v>
      </c>
      <c r="V764" s="126">
        <f t="shared" si="80"/>
        <v>0</v>
      </c>
      <c r="W764" s="118">
        <f t="shared" si="79"/>
        <v>18</v>
      </c>
      <c r="X764" s="76">
        <v>1</v>
      </c>
      <c r="Y764" s="111">
        <f ca="1">IF(W764&gt;15,100%,OFFSET('B5_FED-CA Tax Depr Rates'!$D$23,0,'B1-NBV NTV Detail'!W764-1))</f>
        <v>1</v>
      </c>
      <c r="Z764" s="126">
        <f t="shared" ca="1" si="81"/>
        <v>0</v>
      </c>
      <c r="AA764" s="126">
        <f t="shared" ca="1" si="82"/>
        <v>0</v>
      </c>
      <c r="AB764" s="111">
        <f ca="1">IF($W764&gt;22,100%,OFFSET('B5_FED-CA Tax Depr Rates'!$D$30,0,'B1-NBV NTV Detail'!$W764-1))</f>
        <v>0.95081908920987279</v>
      </c>
      <c r="AC764" s="126">
        <f t="shared" ca="1" si="83"/>
        <v>0</v>
      </c>
    </row>
    <row r="765" spans="1:29">
      <c r="A765" s="20" t="s">
        <v>93</v>
      </c>
      <c r="B765" s="24" t="s">
        <v>94</v>
      </c>
      <c r="C765" s="24" t="s">
        <v>108</v>
      </c>
      <c r="D765" s="24" t="s">
        <v>99</v>
      </c>
      <c r="E765" s="24" t="s">
        <v>96</v>
      </c>
      <c r="F765" s="213">
        <v>2003</v>
      </c>
      <c r="G765" s="215" t="s">
        <v>322</v>
      </c>
      <c r="H765" s="215">
        <v>0</v>
      </c>
      <c r="I765" s="215" t="s">
        <v>322</v>
      </c>
      <c r="J765" s="216" t="s">
        <v>322</v>
      </c>
      <c r="K765" s="219"/>
      <c r="L765" s="206"/>
      <c r="R765" s="110">
        <f t="shared" si="78"/>
        <v>2003</v>
      </c>
      <c r="S765" s="122">
        <f t="shared" si="84"/>
        <v>0</v>
      </c>
      <c r="T765" s="111">
        <f>VLOOKUP(R765,'B4_VINTAGE-TAX'!$A$2:$C$100,3,FALSE)</f>
        <v>0.3</v>
      </c>
      <c r="U765" s="76">
        <v>1</v>
      </c>
      <c r="V765" s="126">
        <f t="shared" si="80"/>
        <v>0</v>
      </c>
      <c r="W765" s="118">
        <f t="shared" si="79"/>
        <v>16</v>
      </c>
      <c r="X765" s="76">
        <v>1</v>
      </c>
      <c r="Y765" s="111">
        <f ca="1">IF(W765&gt;15,100%,OFFSET('B5_FED-CA Tax Depr Rates'!$D$23,0,'B1-NBV NTV Detail'!W765-1))</f>
        <v>1</v>
      </c>
      <c r="Z765" s="126">
        <f t="shared" ca="1" si="81"/>
        <v>0</v>
      </c>
      <c r="AA765" s="126">
        <f t="shared" ca="1" si="82"/>
        <v>0</v>
      </c>
      <c r="AB765" s="111">
        <f ca="1">IF($W765&gt;22,100%,OFFSET('B5_FED-CA Tax Depr Rates'!$D$30,0,'B1-NBV NTV Detail'!$W765-1))</f>
        <v>0.90360004853597253</v>
      </c>
      <c r="AC765" s="126">
        <f t="shared" ca="1" si="83"/>
        <v>0</v>
      </c>
    </row>
    <row r="766" spans="1:29">
      <c r="A766" s="20" t="s">
        <v>93</v>
      </c>
      <c r="B766" s="24" t="s">
        <v>94</v>
      </c>
      <c r="C766" s="24" t="s">
        <v>108</v>
      </c>
      <c r="D766" s="24" t="s">
        <v>99</v>
      </c>
      <c r="E766" s="24" t="s">
        <v>96</v>
      </c>
      <c r="F766" s="213">
        <v>2006</v>
      </c>
      <c r="G766" s="215" t="s">
        <v>322</v>
      </c>
      <c r="H766" s="215">
        <v>0.17</v>
      </c>
      <c r="I766" s="215">
        <v>0.04</v>
      </c>
      <c r="J766" s="216">
        <v>0.13</v>
      </c>
      <c r="K766" s="219"/>
      <c r="L766" s="206"/>
      <c r="R766" s="110">
        <f t="shared" si="78"/>
        <v>2006</v>
      </c>
      <c r="S766" s="122">
        <f t="shared" si="84"/>
        <v>0.17</v>
      </c>
      <c r="T766" s="111">
        <f>VLOOKUP(R766,'B4_VINTAGE-TAX'!$A$2:$C$100,3,FALSE)</f>
        <v>0</v>
      </c>
      <c r="U766" s="76">
        <v>1</v>
      </c>
      <c r="V766" s="126">
        <f t="shared" si="80"/>
        <v>0</v>
      </c>
      <c r="W766" s="118">
        <f t="shared" si="79"/>
        <v>13</v>
      </c>
      <c r="X766" s="76">
        <v>1</v>
      </c>
      <c r="Y766" s="111">
        <f ca="1">IF(W766&gt;15,100%,OFFSET('B5_FED-CA Tax Depr Rates'!$D$23,0,'B1-NBV NTV Detail'!W766-1))</f>
        <v>0.85240000000000016</v>
      </c>
      <c r="Z766" s="126">
        <f t="shared" ca="1" si="81"/>
        <v>0.14490800000000004</v>
      </c>
      <c r="AA766" s="126">
        <f t="shared" ca="1" si="82"/>
        <v>0.14490800000000004</v>
      </c>
      <c r="AB766" s="111">
        <f ca="1">IF($W766&gt;22,100%,OFFSET('B5_FED-CA Tax Depr Rates'!$D$30,0,'B1-NBV NTV Detail'!$W766-1))</f>
        <v>0.80325314005651005</v>
      </c>
      <c r="AC766" s="126">
        <f t="shared" ca="1" si="83"/>
        <v>0.13655303380960671</v>
      </c>
    </row>
    <row r="767" spans="1:29">
      <c r="A767" s="20" t="s">
        <v>93</v>
      </c>
      <c r="B767" s="24" t="s">
        <v>94</v>
      </c>
      <c r="C767" s="24" t="s">
        <v>108</v>
      </c>
      <c r="D767" s="24" t="s">
        <v>99</v>
      </c>
      <c r="E767" s="24" t="s">
        <v>96</v>
      </c>
      <c r="F767" s="213">
        <v>2007</v>
      </c>
      <c r="G767" s="215" t="s">
        <v>322</v>
      </c>
      <c r="H767" s="215">
        <v>0.16</v>
      </c>
      <c r="I767" s="215">
        <v>0.03</v>
      </c>
      <c r="J767" s="216">
        <v>0.13</v>
      </c>
      <c r="K767" s="219"/>
      <c r="L767" s="206"/>
      <c r="R767" s="110">
        <f t="shared" si="78"/>
        <v>2007</v>
      </c>
      <c r="S767" s="122">
        <f t="shared" si="84"/>
        <v>0.16</v>
      </c>
      <c r="T767" s="111">
        <f>VLOOKUP(R767,'B4_VINTAGE-TAX'!$A$2:$C$100,3,FALSE)</f>
        <v>0</v>
      </c>
      <c r="U767" s="76">
        <v>1</v>
      </c>
      <c r="V767" s="126">
        <f t="shared" si="80"/>
        <v>0</v>
      </c>
      <c r="W767" s="118">
        <f t="shared" si="79"/>
        <v>12</v>
      </c>
      <c r="X767" s="76">
        <v>1</v>
      </c>
      <c r="Y767" s="111">
        <f ca="1">IF(W767&gt;15,100%,OFFSET('B5_FED-CA Tax Depr Rates'!$D$23,0,'B1-NBV NTV Detail'!W767-1))</f>
        <v>0.79330000000000012</v>
      </c>
      <c r="Z767" s="126">
        <f t="shared" ca="1" si="81"/>
        <v>0.12692800000000001</v>
      </c>
      <c r="AA767" s="126">
        <f t="shared" ca="1" si="82"/>
        <v>0.12692800000000001</v>
      </c>
      <c r="AB767" s="111">
        <f ca="1">IF($W767&gt;22,100%,OFFSET('B5_FED-CA Tax Depr Rates'!$D$30,0,'B1-NBV NTV Detail'!$W767-1))</f>
        <v>0.76192296715453778</v>
      </c>
      <c r="AC767" s="126">
        <f t="shared" ca="1" si="83"/>
        <v>0.12190767474472605</v>
      </c>
    </row>
    <row r="768" spans="1:29">
      <c r="A768" s="20" t="s">
        <v>93</v>
      </c>
      <c r="B768" s="24" t="s">
        <v>94</v>
      </c>
      <c r="C768" s="24" t="s">
        <v>108</v>
      </c>
      <c r="D768" s="24" t="s">
        <v>99</v>
      </c>
      <c r="E768" s="24" t="s">
        <v>96</v>
      </c>
      <c r="F768" s="213">
        <v>2008</v>
      </c>
      <c r="G768" s="215" t="s">
        <v>322</v>
      </c>
      <c r="H768" s="215">
        <v>0.03</v>
      </c>
      <c r="I768" s="215">
        <v>0.01</v>
      </c>
      <c r="J768" s="216">
        <v>0.02</v>
      </c>
      <c r="K768" s="219"/>
      <c r="L768" s="206"/>
      <c r="R768" s="110">
        <f t="shared" si="78"/>
        <v>2008</v>
      </c>
      <c r="S768" s="122">
        <f t="shared" si="84"/>
        <v>0.03</v>
      </c>
      <c r="T768" s="111">
        <f>VLOOKUP(R768,'B4_VINTAGE-TAX'!$A$2:$C$100,3,FALSE)</f>
        <v>0.5</v>
      </c>
      <c r="U768" s="76">
        <v>1</v>
      </c>
      <c r="V768" s="126">
        <f t="shared" si="80"/>
        <v>1.4999999999999999E-2</v>
      </c>
      <c r="W768" s="118">
        <f t="shared" si="79"/>
        <v>11</v>
      </c>
      <c r="X768" s="76">
        <v>1</v>
      </c>
      <c r="Y768" s="111">
        <f ca="1">IF(W768&gt;15,100%,OFFSET('B5_FED-CA Tax Depr Rates'!$D$23,0,'B1-NBV NTV Detail'!W768-1))</f>
        <v>0.73430000000000006</v>
      </c>
      <c r="Z768" s="126">
        <f t="shared" ca="1" si="81"/>
        <v>1.10145E-2</v>
      </c>
      <c r="AA768" s="126">
        <f t="shared" ca="1" si="82"/>
        <v>2.6014499999999999E-2</v>
      </c>
      <c r="AB768" s="111">
        <f ca="1">IF($W768&gt;22,100%,OFFSET('B5_FED-CA Tax Depr Rates'!$D$30,0,'B1-NBV NTV Detail'!$W768-1))</f>
        <v>0.71667614798826351</v>
      </c>
      <c r="AC768" s="126">
        <f t="shared" ca="1" si="83"/>
        <v>2.1500284439647903E-2</v>
      </c>
    </row>
    <row r="769" spans="1:29">
      <c r="A769" s="20" t="s">
        <v>93</v>
      </c>
      <c r="B769" s="24" t="s">
        <v>94</v>
      </c>
      <c r="C769" s="24" t="s">
        <v>108</v>
      </c>
      <c r="D769" s="24" t="s">
        <v>99</v>
      </c>
      <c r="E769" s="24" t="s">
        <v>96</v>
      </c>
      <c r="F769" s="213">
        <v>2009</v>
      </c>
      <c r="G769" s="215" t="s">
        <v>322</v>
      </c>
      <c r="H769" s="215">
        <v>2.44</v>
      </c>
      <c r="I769" s="215">
        <v>0.43</v>
      </c>
      <c r="J769" s="216">
        <v>2.0099999999999998</v>
      </c>
      <c r="K769" s="219"/>
      <c r="L769" s="206"/>
      <c r="R769" s="110">
        <f t="shared" si="78"/>
        <v>2009</v>
      </c>
      <c r="S769" s="122">
        <f t="shared" si="84"/>
        <v>2.44</v>
      </c>
      <c r="T769" s="111">
        <f>VLOOKUP(R769,'B4_VINTAGE-TAX'!$A$2:$C$100,3,FALSE)</f>
        <v>0.5</v>
      </c>
      <c r="U769" s="76">
        <v>1</v>
      </c>
      <c r="V769" s="126">
        <f t="shared" si="80"/>
        <v>1.22</v>
      </c>
      <c r="W769" s="118">
        <f t="shared" si="79"/>
        <v>10</v>
      </c>
      <c r="X769" s="76">
        <v>1</v>
      </c>
      <c r="Y769" s="111">
        <f ca="1">IF(W769&gt;15,100%,OFFSET('B5_FED-CA Tax Depr Rates'!$D$23,0,'B1-NBV NTV Detail'!W769-1))</f>
        <v>0.67520000000000002</v>
      </c>
      <c r="Z769" s="126">
        <f t="shared" ca="1" si="81"/>
        <v>0.82374400000000003</v>
      </c>
      <c r="AA769" s="126">
        <f t="shared" ca="1" si="82"/>
        <v>2.0437440000000002</v>
      </c>
      <c r="AB769" s="111">
        <f ca="1">IF($W769&gt;22,100%,OFFSET('B5_FED-CA Tax Depr Rates'!$D$30,0,'B1-NBV NTV Detail'!$W769-1))</f>
        <v>0.66749929349637782</v>
      </c>
      <c r="AC769" s="126">
        <f t="shared" ca="1" si="83"/>
        <v>1.6286982761311619</v>
      </c>
    </row>
    <row r="770" spans="1:29">
      <c r="A770" s="20" t="s">
        <v>93</v>
      </c>
      <c r="B770" s="24" t="s">
        <v>94</v>
      </c>
      <c r="C770" s="24" t="s">
        <v>108</v>
      </c>
      <c r="D770" s="24" t="s">
        <v>99</v>
      </c>
      <c r="E770" s="24" t="s">
        <v>96</v>
      </c>
      <c r="F770" s="213">
        <v>2010</v>
      </c>
      <c r="G770" s="215" t="s">
        <v>322</v>
      </c>
      <c r="H770" s="215">
        <v>0.04</v>
      </c>
      <c r="I770" s="215">
        <v>0.01</v>
      </c>
      <c r="J770" s="216">
        <v>0.03</v>
      </c>
      <c r="K770" s="219"/>
      <c r="L770" s="206"/>
      <c r="R770" s="110">
        <f t="shared" si="78"/>
        <v>2010</v>
      </c>
      <c r="S770" s="122">
        <f t="shared" si="84"/>
        <v>0.04</v>
      </c>
      <c r="T770" s="111">
        <f>VLOOKUP(R770,'B4_VINTAGE-TAX'!$A$2:$C$100,3,FALSE)</f>
        <v>0.5</v>
      </c>
      <c r="U770" s="76">
        <v>1</v>
      </c>
      <c r="V770" s="126">
        <f t="shared" si="80"/>
        <v>0.02</v>
      </c>
      <c r="W770" s="118">
        <f t="shared" si="79"/>
        <v>9</v>
      </c>
      <c r="X770" s="76">
        <v>1</v>
      </c>
      <c r="Y770" s="111">
        <f ca="1">IF(W770&gt;15,100%,OFFSET('B5_FED-CA Tax Depr Rates'!$D$23,0,'B1-NBV NTV Detail'!W770-1))</f>
        <v>0.61620000000000008</v>
      </c>
      <c r="Z770" s="126">
        <f t="shared" ca="1" si="81"/>
        <v>1.2324000000000002E-2</v>
      </c>
      <c r="AA770" s="126">
        <f t="shared" ca="1" si="82"/>
        <v>3.2324000000000006E-2</v>
      </c>
      <c r="AB770" s="111">
        <f ca="1">IF($W770&gt;22,100%,OFFSET('B5_FED-CA Tax Depr Rates'!$D$30,0,'B1-NBV NTV Detail'!$W770-1))</f>
        <v>0.61435779807049151</v>
      </c>
      <c r="AC770" s="126">
        <f t="shared" ca="1" si="83"/>
        <v>2.4574311922819662E-2</v>
      </c>
    </row>
    <row r="771" spans="1:29">
      <c r="A771" s="20" t="s">
        <v>93</v>
      </c>
      <c r="B771" s="24" t="s">
        <v>94</v>
      </c>
      <c r="C771" s="24" t="s">
        <v>108</v>
      </c>
      <c r="D771" s="24" t="s">
        <v>100</v>
      </c>
      <c r="E771" s="24" t="s">
        <v>96</v>
      </c>
      <c r="F771" s="213">
        <v>1959</v>
      </c>
      <c r="G771" s="215" t="s">
        <v>322</v>
      </c>
      <c r="H771" s="215">
        <v>0</v>
      </c>
      <c r="I771" s="215" t="s">
        <v>322</v>
      </c>
      <c r="J771" s="216" t="s">
        <v>322</v>
      </c>
      <c r="K771" s="219"/>
      <c r="L771" s="206"/>
      <c r="R771" s="110">
        <f t="shared" si="78"/>
        <v>1959</v>
      </c>
      <c r="S771" s="122">
        <f t="shared" si="84"/>
        <v>0</v>
      </c>
      <c r="T771" s="111">
        <f>VLOOKUP(R771,'B4_VINTAGE-TAX'!$A$2:$C$100,3,FALSE)</f>
        <v>0</v>
      </c>
      <c r="U771" s="76">
        <v>1</v>
      </c>
      <c r="V771" s="126">
        <f t="shared" si="80"/>
        <v>0</v>
      </c>
      <c r="W771" s="118">
        <f t="shared" si="79"/>
        <v>60</v>
      </c>
      <c r="X771" s="76">
        <v>1</v>
      </c>
      <c r="Y771" s="111">
        <f ca="1">IF(W771&gt;15,100%,OFFSET('B5_FED-CA Tax Depr Rates'!$D$23,0,'B1-NBV NTV Detail'!W771-1))</f>
        <v>1</v>
      </c>
      <c r="Z771" s="126">
        <f t="shared" ca="1" si="81"/>
        <v>0</v>
      </c>
      <c r="AA771" s="126">
        <f t="shared" ca="1" si="82"/>
        <v>0</v>
      </c>
      <c r="AB771" s="111">
        <f ca="1">IF($W771&gt;22,100%,OFFSET('B5_FED-CA Tax Depr Rates'!$D$30,0,'B1-NBV NTV Detail'!$W771-1))</f>
        <v>1</v>
      </c>
      <c r="AC771" s="126">
        <f t="shared" ca="1" si="83"/>
        <v>0</v>
      </c>
    </row>
    <row r="772" spans="1:29">
      <c r="A772" s="20" t="s">
        <v>93</v>
      </c>
      <c r="B772" s="24" t="s">
        <v>94</v>
      </c>
      <c r="C772" s="24" t="s">
        <v>108</v>
      </c>
      <c r="D772" s="24" t="s">
        <v>100</v>
      </c>
      <c r="E772" s="24" t="s">
        <v>96</v>
      </c>
      <c r="F772" s="213">
        <v>1979</v>
      </c>
      <c r="G772" s="215" t="s">
        <v>322</v>
      </c>
      <c r="H772" s="215">
        <v>0.09</v>
      </c>
      <c r="I772" s="215">
        <v>0.06</v>
      </c>
      <c r="J772" s="216">
        <v>0.03</v>
      </c>
      <c r="K772" s="219"/>
      <c r="L772" s="206"/>
      <c r="R772" s="110">
        <f t="shared" si="78"/>
        <v>1979</v>
      </c>
      <c r="S772" s="122">
        <f t="shared" si="84"/>
        <v>0.09</v>
      </c>
      <c r="T772" s="111">
        <f>VLOOKUP(R772,'B4_VINTAGE-TAX'!$A$2:$C$100,3,FALSE)</f>
        <v>0</v>
      </c>
      <c r="U772" s="76">
        <v>1</v>
      </c>
      <c r="V772" s="126">
        <f t="shared" si="80"/>
        <v>0</v>
      </c>
      <c r="W772" s="118">
        <f t="shared" si="79"/>
        <v>40</v>
      </c>
      <c r="X772" s="76">
        <v>1</v>
      </c>
      <c r="Y772" s="111">
        <f ca="1">IF(W772&gt;15,100%,OFFSET('B5_FED-CA Tax Depr Rates'!$D$23,0,'B1-NBV NTV Detail'!W772-1))</f>
        <v>1</v>
      </c>
      <c r="Z772" s="126">
        <f t="shared" ca="1" si="81"/>
        <v>0.09</v>
      </c>
      <c r="AA772" s="126">
        <f t="shared" ca="1" si="82"/>
        <v>0.09</v>
      </c>
      <c r="AB772" s="111">
        <f ca="1">IF($W772&gt;22,100%,OFFSET('B5_FED-CA Tax Depr Rates'!$D$30,0,'B1-NBV NTV Detail'!$W772-1))</f>
        <v>1</v>
      </c>
      <c r="AC772" s="126">
        <f t="shared" ca="1" si="83"/>
        <v>0.09</v>
      </c>
    </row>
    <row r="773" spans="1:29">
      <c r="A773" s="20" t="s">
        <v>93</v>
      </c>
      <c r="B773" s="24" t="s">
        <v>94</v>
      </c>
      <c r="C773" s="24" t="s">
        <v>108</v>
      </c>
      <c r="D773" s="24" t="s">
        <v>100</v>
      </c>
      <c r="E773" s="24" t="s">
        <v>96</v>
      </c>
      <c r="F773" s="213">
        <v>1996</v>
      </c>
      <c r="G773" s="215" t="s">
        <v>322</v>
      </c>
      <c r="H773" s="215">
        <v>0.2</v>
      </c>
      <c r="I773" s="215">
        <v>0.08</v>
      </c>
      <c r="J773" s="216">
        <v>0.12</v>
      </c>
      <c r="K773" s="219"/>
      <c r="L773" s="206"/>
      <c r="R773" s="110">
        <f t="shared" si="78"/>
        <v>1996</v>
      </c>
      <c r="S773" s="122">
        <f t="shared" si="84"/>
        <v>0.2</v>
      </c>
      <c r="T773" s="111">
        <f>VLOOKUP(R773,'B4_VINTAGE-TAX'!$A$2:$C$100,3,FALSE)</f>
        <v>0</v>
      </c>
      <c r="U773" s="76">
        <v>1</v>
      </c>
      <c r="V773" s="126">
        <f t="shared" si="80"/>
        <v>0</v>
      </c>
      <c r="W773" s="118">
        <f t="shared" si="79"/>
        <v>23</v>
      </c>
      <c r="X773" s="76">
        <v>1</v>
      </c>
      <c r="Y773" s="111">
        <f ca="1">IF(W773&gt;15,100%,OFFSET('B5_FED-CA Tax Depr Rates'!$D$23,0,'B1-NBV NTV Detail'!W773-1))</f>
        <v>1</v>
      </c>
      <c r="Z773" s="126">
        <f t="shared" ca="1" si="81"/>
        <v>0.2</v>
      </c>
      <c r="AA773" s="126">
        <f t="shared" ca="1" si="82"/>
        <v>0.2</v>
      </c>
      <c r="AB773" s="111">
        <f ca="1">IF($W773&gt;22,100%,OFFSET('B5_FED-CA Tax Depr Rates'!$D$30,0,'B1-NBV NTV Detail'!$W773-1))</f>
        <v>1</v>
      </c>
      <c r="AC773" s="126">
        <f t="shared" ca="1" si="83"/>
        <v>0.2</v>
      </c>
    </row>
    <row r="774" spans="1:29">
      <c r="A774" s="20" t="s">
        <v>93</v>
      </c>
      <c r="B774" s="24" t="s">
        <v>94</v>
      </c>
      <c r="C774" s="24" t="s">
        <v>108</v>
      </c>
      <c r="D774" s="24" t="s">
        <v>100</v>
      </c>
      <c r="E774" s="24" t="s">
        <v>96</v>
      </c>
      <c r="F774" s="213">
        <v>2010</v>
      </c>
      <c r="G774" s="215" t="s">
        <v>322</v>
      </c>
      <c r="H774" s="215">
        <v>0</v>
      </c>
      <c r="I774" s="215" t="s">
        <v>322</v>
      </c>
      <c r="J774" s="216" t="s">
        <v>322</v>
      </c>
      <c r="K774" s="219"/>
      <c r="L774" s="206"/>
      <c r="R774" s="110">
        <f t="shared" si="78"/>
        <v>2010</v>
      </c>
      <c r="S774" s="122">
        <f t="shared" si="84"/>
        <v>0</v>
      </c>
      <c r="T774" s="111">
        <f>VLOOKUP(R774,'B4_VINTAGE-TAX'!$A$2:$C$100,3,FALSE)</f>
        <v>0.5</v>
      </c>
      <c r="U774" s="76">
        <v>1</v>
      </c>
      <c r="V774" s="126">
        <f t="shared" si="80"/>
        <v>0</v>
      </c>
      <c r="W774" s="118">
        <f t="shared" si="79"/>
        <v>9</v>
      </c>
      <c r="X774" s="76">
        <v>1</v>
      </c>
      <c r="Y774" s="111">
        <f ca="1">IF(W774&gt;15,100%,OFFSET('B5_FED-CA Tax Depr Rates'!$D$23,0,'B1-NBV NTV Detail'!W774-1))</f>
        <v>0.61620000000000008</v>
      </c>
      <c r="Z774" s="126">
        <f t="shared" ca="1" si="81"/>
        <v>0</v>
      </c>
      <c r="AA774" s="126">
        <f t="shared" ca="1" si="82"/>
        <v>0</v>
      </c>
      <c r="AB774" s="111">
        <f ca="1">IF($W774&gt;22,100%,OFFSET('B5_FED-CA Tax Depr Rates'!$D$30,0,'B1-NBV NTV Detail'!$W774-1))</f>
        <v>0.61435779807049151</v>
      </c>
      <c r="AC774" s="126">
        <f t="shared" ca="1" si="83"/>
        <v>0</v>
      </c>
    </row>
    <row r="775" spans="1:29">
      <c r="A775" s="20" t="s">
        <v>93</v>
      </c>
      <c r="B775" s="24" t="s">
        <v>94</v>
      </c>
      <c r="C775" s="24" t="s">
        <v>108</v>
      </c>
      <c r="D775" s="24" t="s">
        <v>101</v>
      </c>
      <c r="E775" s="24" t="s">
        <v>96</v>
      </c>
      <c r="F775" s="213">
        <v>1978</v>
      </c>
      <c r="G775" s="215" t="s">
        <v>322</v>
      </c>
      <c r="H775" s="215">
        <v>0</v>
      </c>
      <c r="I775" s="215" t="s">
        <v>322</v>
      </c>
      <c r="J775" s="216" t="s">
        <v>322</v>
      </c>
      <c r="K775" s="219"/>
      <c r="L775" s="206"/>
      <c r="R775" s="110">
        <f t="shared" si="78"/>
        <v>1978</v>
      </c>
      <c r="S775" s="122">
        <f t="shared" si="84"/>
        <v>0</v>
      </c>
      <c r="T775" s="111">
        <f>VLOOKUP(R775,'B4_VINTAGE-TAX'!$A$2:$C$100,3,FALSE)</f>
        <v>0</v>
      </c>
      <c r="U775" s="76">
        <v>1</v>
      </c>
      <c r="V775" s="126">
        <f t="shared" si="80"/>
        <v>0</v>
      </c>
      <c r="W775" s="118">
        <f t="shared" si="79"/>
        <v>41</v>
      </c>
      <c r="X775" s="76">
        <v>1</v>
      </c>
      <c r="Y775" s="111">
        <f ca="1">IF(W775&gt;15,100%,OFFSET('B5_FED-CA Tax Depr Rates'!$D$23,0,'B1-NBV NTV Detail'!W775-1))</f>
        <v>1</v>
      </c>
      <c r="Z775" s="126">
        <f t="shared" ca="1" si="81"/>
        <v>0</v>
      </c>
      <c r="AA775" s="126">
        <f t="shared" ca="1" si="82"/>
        <v>0</v>
      </c>
      <c r="AB775" s="111">
        <f ca="1">IF($W775&gt;22,100%,OFFSET('B5_FED-CA Tax Depr Rates'!$D$30,0,'B1-NBV NTV Detail'!$W775-1))</f>
        <v>1</v>
      </c>
      <c r="AC775" s="126">
        <f t="shared" ca="1" si="83"/>
        <v>0</v>
      </c>
    </row>
    <row r="776" spans="1:29">
      <c r="A776" s="20" t="s">
        <v>93</v>
      </c>
      <c r="B776" s="24" t="s">
        <v>94</v>
      </c>
      <c r="C776" s="24" t="s">
        <v>108</v>
      </c>
      <c r="D776" s="24" t="s">
        <v>101</v>
      </c>
      <c r="E776" s="24" t="s">
        <v>96</v>
      </c>
      <c r="F776" s="213">
        <v>1996</v>
      </c>
      <c r="G776" s="215" t="s">
        <v>322</v>
      </c>
      <c r="H776" s="215">
        <v>0</v>
      </c>
      <c r="I776" s="215" t="s">
        <v>322</v>
      </c>
      <c r="J776" s="216" t="s">
        <v>322</v>
      </c>
      <c r="K776" s="219"/>
      <c r="L776" s="206"/>
      <c r="R776" s="110">
        <f t="shared" si="78"/>
        <v>1996</v>
      </c>
      <c r="S776" s="122">
        <f t="shared" si="84"/>
        <v>0</v>
      </c>
      <c r="T776" s="111">
        <f>VLOOKUP(R776,'B4_VINTAGE-TAX'!$A$2:$C$100,3,FALSE)</f>
        <v>0</v>
      </c>
      <c r="U776" s="76">
        <v>1</v>
      </c>
      <c r="V776" s="126">
        <f t="shared" si="80"/>
        <v>0</v>
      </c>
      <c r="W776" s="118">
        <f t="shared" si="79"/>
        <v>23</v>
      </c>
      <c r="X776" s="76">
        <v>1</v>
      </c>
      <c r="Y776" s="111">
        <f ca="1">IF(W776&gt;15,100%,OFFSET('B5_FED-CA Tax Depr Rates'!$D$23,0,'B1-NBV NTV Detail'!W776-1))</f>
        <v>1</v>
      </c>
      <c r="Z776" s="126">
        <f t="shared" ca="1" si="81"/>
        <v>0</v>
      </c>
      <c r="AA776" s="126">
        <f t="shared" ca="1" si="82"/>
        <v>0</v>
      </c>
      <c r="AB776" s="111">
        <f ca="1">IF($W776&gt;22,100%,OFFSET('B5_FED-CA Tax Depr Rates'!$D$30,0,'B1-NBV NTV Detail'!$W776-1))</f>
        <v>1</v>
      </c>
      <c r="AC776" s="126">
        <f t="shared" ca="1" si="83"/>
        <v>0</v>
      </c>
    </row>
    <row r="777" spans="1:29">
      <c r="A777" s="20" t="s">
        <v>93</v>
      </c>
      <c r="B777" s="24" t="s">
        <v>94</v>
      </c>
      <c r="C777" s="24" t="s">
        <v>108</v>
      </c>
      <c r="D777" s="24" t="s">
        <v>101</v>
      </c>
      <c r="E777" s="24" t="s">
        <v>96</v>
      </c>
      <c r="F777" s="213">
        <v>2010</v>
      </c>
      <c r="G777" s="215" t="s">
        <v>322</v>
      </c>
      <c r="H777" s="215">
        <v>0</v>
      </c>
      <c r="I777" s="215" t="s">
        <v>322</v>
      </c>
      <c r="J777" s="216" t="s">
        <v>322</v>
      </c>
      <c r="K777" s="219"/>
      <c r="L777" s="206"/>
      <c r="R777" s="110">
        <f t="shared" si="78"/>
        <v>2010</v>
      </c>
      <c r="S777" s="122">
        <f t="shared" si="84"/>
        <v>0</v>
      </c>
      <c r="T777" s="111">
        <f>VLOOKUP(R777,'B4_VINTAGE-TAX'!$A$2:$C$100,3,FALSE)</f>
        <v>0.5</v>
      </c>
      <c r="U777" s="76">
        <v>1</v>
      </c>
      <c r="V777" s="126">
        <f t="shared" si="80"/>
        <v>0</v>
      </c>
      <c r="W777" s="118">
        <f t="shared" si="79"/>
        <v>9</v>
      </c>
      <c r="X777" s="76">
        <v>1</v>
      </c>
      <c r="Y777" s="111">
        <f ca="1">IF(W777&gt;15,100%,OFFSET('B5_FED-CA Tax Depr Rates'!$D$23,0,'B1-NBV NTV Detail'!W777-1))</f>
        <v>0.61620000000000008</v>
      </c>
      <c r="Z777" s="126">
        <f t="shared" ca="1" si="81"/>
        <v>0</v>
      </c>
      <c r="AA777" s="126">
        <f t="shared" ca="1" si="82"/>
        <v>0</v>
      </c>
      <c r="AB777" s="111">
        <f ca="1">IF($W777&gt;22,100%,OFFSET('B5_FED-CA Tax Depr Rates'!$D$30,0,'B1-NBV NTV Detail'!$W777-1))</f>
        <v>0.61435779807049151</v>
      </c>
      <c r="AC777" s="126">
        <f t="shared" ca="1" si="83"/>
        <v>0</v>
      </c>
    </row>
    <row r="778" spans="1:29">
      <c r="A778" s="20" t="s">
        <v>93</v>
      </c>
      <c r="B778" s="24" t="s">
        <v>94</v>
      </c>
      <c r="C778" s="24" t="s">
        <v>109</v>
      </c>
      <c r="D778" s="24" t="s">
        <v>89</v>
      </c>
      <c r="E778" s="24" t="s">
        <v>96</v>
      </c>
      <c r="F778" s="213">
        <v>1962</v>
      </c>
      <c r="G778" s="215">
        <v>22</v>
      </c>
      <c r="H778" s="215">
        <v>118.13</v>
      </c>
      <c r="I778" s="215">
        <v>101.05</v>
      </c>
      <c r="J778" s="216">
        <v>17.079999999999998</v>
      </c>
      <c r="K778" s="219"/>
      <c r="L778" s="206"/>
      <c r="R778" s="110">
        <f t="shared" si="78"/>
        <v>1962</v>
      </c>
      <c r="S778" s="122">
        <f t="shared" si="84"/>
        <v>118.13</v>
      </c>
      <c r="T778" s="111">
        <f>VLOOKUP(R778,'B4_VINTAGE-TAX'!$A$2:$C$100,3,FALSE)</f>
        <v>0</v>
      </c>
      <c r="U778" s="76">
        <v>1</v>
      </c>
      <c r="V778" s="126">
        <f t="shared" si="80"/>
        <v>0</v>
      </c>
      <c r="W778" s="118">
        <f t="shared" si="79"/>
        <v>57</v>
      </c>
      <c r="X778" s="76">
        <v>1</v>
      </c>
      <c r="Y778" s="111">
        <f ca="1">IF(W778&gt;15,100%,OFFSET('B5_FED-CA Tax Depr Rates'!$D$23,0,'B1-NBV NTV Detail'!W778-1))</f>
        <v>1</v>
      </c>
      <c r="Z778" s="126">
        <f t="shared" ca="1" si="81"/>
        <v>118.13</v>
      </c>
      <c r="AA778" s="126">
        <f t="shared" ca="1" si="82"/>
        <v>118.13</v>
      </c>
      <c r="AB778" s="111">
        <f ca="1">IF($W778&gt;22,100%,OFFSET('B5_FED-CA Tax Depr Rates'!$D$30,0,'B1-NBV NTV Detail'!$W778-1))</f>
        <v>1</v>
      </c>
      <c r="AC778" s="126">
        <f t="shared" ca="1" si="83"/>
        <v>118.13</v>
      </c>
    </row>
    <row r="779" spans="1:29">
      <c r="A779" s="20" t="s">
        <v>93</v>
      </c>
      <c r="B779" s="24" t="s">
        <v>94</v>
      </c>
      <c r="C779" s="24" t="s">
        <v>109</v>
      </c>
      <c r="D779" s="24" t="s">
        <v>89</v>
      </c>
      <c r="E779" s="24" t="s">
        <v>96</v>
      </c>
      <c r="F779" s="213">
        <v>1967</v>
      </c>
      <c r="G779" s="215" t="s">
        <v>322</v>
      </c>
      <c r="H779" s="215">
        <v>1.1399999999999999</v>
      </c>
      <c r="I779" s="215">
        <v>0.91</v>
      </c>
      <c r="J779" s="216">
        <v>0.23</v>
      </c>
      <c r="K779" s="219"/>
      <c r="L779" s="206"/>
      <c r="R779" s="110">
        <f t="shared" si="78"/>
        <v>1967</v>
      </c>
      <c r="S779" s="122">
        <f t="shared" si="84"/>
        <v>1.1399999999999999</v>
      </c>
      <c r="T779" s="111">
        <f>VLOOKUP(R779,'B4_VINTAGE-TAX'!$A$2:$C$100,3,FALSE)</f>
        <v>0</v>
      </c>
      <c r="U779" s="76">
        <v>1</v>
      </c>
      <c r="V779" s="126">
        <f t="shared" si="80"/>
        <v>0</v>
      </c>
      <c r="W779" s="118">
        <f t="shared" si="79"/>
        <v>52</v>
      </c>
      <c r="X779" s="76">
        <v>1</v>
      </c>
      <c r="Y779" s="111">
        <f ca="1">IF(W779&gt;15,100%,OFFSET('B5_FED-CA Tax Depr Rates'!$D$23,0,'B1-NBV NTV Detail'!W779-1))</f>
        <v>1</v>
      </c>
      <c r="Z779" s="126">
        <f t="shared" ca="1" si="81"/>
        <v>1.1399999999999999</v>
      </c>
      <c r="AA779" s="126">
        <f t="shared" ca="1" si="82"/>
        <v>1.1399999999999999</v>
      </c>
      <c r="AB779" s="111">
        <f ca="1">IF($W779&gt;22,100%,OFFSET('B5_FED-CA Tax Depr Rates'!$D$30,0,'B1-NBV NTV Detail'!$W779-1))</f>
        <v>1</v>
      </c>
      <c r="AC779" s="126">
        <f t="shared" ca="1" si="83"/>
        <v>1.1399999999999999</v>
      </c>
    </row>
    <row r="780" spans="1:29">
      <c r="A780" s="20" t="s">
        <v>93</v>
      </c>
      <c r="B780" s="24" t="s">
        <v>94</v>
      </c>
      <c r="C780" s="24" t="s">
        <v>109</v>
      </c>
      <c r="D780" s="24" t="s">
        <v>89</v>
      </c>
      <c r="E780" s="24" t="s">
        <v>96</v>
      </c>
      <c r="F780" s="213">
        <v>1969</v>
      </c>
      <c r="G780" s="215" t="s">
        <v>322</v>
      </c>
      <c r="H780" s="215">
        <v>3.76</v>
      </c>
      <c r="I780" s="215">
        <v>2.9</v>
      </c>
      <c r="J780" s="216">
        <v>0.86</v>
      </c>
      <c r="K780" s="219"/>
      <c r="L780" s="206"/>
      <c r="R780" s="110">
        <f t="shared" ref="R780:R822" si="85">(F780)*1</f>
        <v>1969</v>
      </c>
      <c r="S780" s="122">
        <f t="shared" si="84"/>
        <v>3.76</v>
      </c>
      <c r="T780" s="111">
        <f>VLOOKUP(R780,'B4_VINTAGE-TAX'!$A$2:$C$100,3,FALSE)</f>
        <v>0</v>
      </c>
      <c r="U780" s="76">
        <v>1</v>
      </c>
      <c r="V780" s="126">
        <f t="shared" si="80"/>
        <v>0</v>
      </c>
      <c r="W780" s="118">
        <f t="shared" ref="W780:W821" si="86">2018-R780+1</f>
        <v>50</v>
      </c>
      <c r="X780" s="76">
        <v>1</v>
      </c>
      <c r="Y780" s="111">
        <f ca="1">IF(W780&gt;15,100%,OFFSET('B5_FED-CA Tax Depr Rates'!$D$23,0,'B1-NBV NTV Detail'!W780-1))</f>
        <v>1</v>
      </c>
      <c r="Z780" s="126">
        <f t="shared" ca="1" si="81"/>
        <v>3.76</v>
      </c>
      <c r="AA780" s="126">
        <f t="shared" ca="1" si="82"/>
        <v>3.76</v>
      </c>
      <c r="AB780" s="111">
        <f ca="1">IF($W780&gt;22,100%,OFFSET('B5_FED-CA Tax Depr Rates'!$D$30,0,'B1-NBV NTV Detail'!$W780-1))</f>
        <v>1</v>
      </c>
      <c r="AC780" s="126">
        <f t="shared" ca="1" si="83"/>
        <v>3.76</v>
      </c>
    </row>
    <row r="781" spans="1:29">
      <c r="A781" s="20" t="s">
        <v>93</v>
      </c>
      <c r="B781" s="24" t="s">
        <v>94</v>
      </c>
      <c r="C781" s="24" t="s">
        <v>109</v>
      </c>
      <c r="D781" s="24" t="s">
        <v>89</v>
      </c>
      <c r="E781" s="24" t="s">
        <v>96</v>
      </c>
      <c r="F781" s="213">
        <v>1971</v>
      </c>
      <c r="G781" s="215" t="s">
        <v>322</v>
      </c>
      <c r="H781" s="215">
        <v>0.11</v>
      </c>
      <c r="I781" s="215">
        <v>0.08</v>
      </c>
      <c r="J781" s="216">
        <v>0.03</v>
      </c>
      <c r="K781" s="219"/>
      <c r="L781" s="206"/>
      <c r="R781" s="110">
        <f t="shared" si="85"/>
        <v>1971</v>
      </c>
      <c r="S781" s="122">
        <f t="shared" si="84"/>
        <v>0.11</v>
      </c>
      <c r="T781" s="111">
        <f>VLOOKUP(R781,'B4_VINTAGE-TAX'!$A$2:$C$100,3,FALSE)</f>
        <v>0</v>
      </c>
      <c r="U781" s="76">
        <v>1</v>
      </c>
      <c r="V781" s="126">
        <f t="shared" ref="V781:V822" si="87">S781*T781</f>
        <v>0</v>
      </c>
      <c r="W781" s="118">
        <f t="shared" si="86"/>
        <v>48</v>
      </c>
      <c r="X781" s="76">
        <v>1</v>
      </c>
      <c r="Y781" s="111">
        <f ca="1">IF(W781&gt;15,100%,OFFSET('B5_FED-CA Tax Depr Rates'!$D$23,0,'B1-NBV NTV Detail'!W781-1))</f>
        <v>1</v>
      </c>
      <c r="Z781" s="126">
        <f t="shared" ref="Z781:Z822" ca="1" si="88">(S781-V781)*Y781</f>
        <v>0.11</v>
      </c>
      <c r="AA781" s="126">
        <f t="shared" ref="AA781:AA822" ca="1" si="89">V781+Z781</f>
        <v>0.11</v>
      </c>
      <c r="AB781" s="111">
        <f ca="1">IF($W781&gt;22,100%,OFFSET('B5_FED-CA Tax Depr Rates'!$D$30,0,'B1-NBV NTV Detail'!$W781-1))</f>
        <v>1</v>
      </c>
      <c r="AC781" s="126">
        <f t="shared" ref="AC781:AC822" ca="1" si="90">AB781*S781</f>
        <v>0.11</v>
      </c>
    </row>
    <row r="782" spans="1:29">
      <c r="A782" s="20" t="s">
        <v>93</v>
      </c>
      <c r="B782" s="24" t="s">
        <v>94</v>
      </c>
      <c r="C782" s="24" t="s">
        <v>109</v>
      </c>
      <c r="D782" s="24" t="s">
        <v>89</v>
      </c>
      <c r="E782" s="24" t="s">
        <v>96</v>
      </c>
      <c r="F782" s="213">
        <v>1972</v>
      </c>
      <c r="G782" s="215" t="s">
        <v>322</v>
      </c>
      <c r="H782" s="215">
        <v>4.6900000000000004</v>
      </c>
      <c r="I782" s="215">
        <v>3.44</v>
      </c>
      <c r="J782" s="216">
        <v>1.25</v>
      </c>
      <c r="K782" s="219"/>
      <c r="L782" s="206"/>
      <c r="R782" s="110">
        <f t="shared" si="85"/>
        <v>1972</v>
      </c>
      <c r="S782" s="122">
        <f t="shared" si="84"/>
        <v>4.6900000000000004</v>
      </c>
      <c r="T782" s="111">
        <f>VLOOKUP(R782,'B4_VINTAGE-TAX'!$A$2:$C$100,3,FALSE)</f>
        <v>0</v>
      </c>
      <c r="U782" s="76">
        <v>1</v>
      </c>
      <c r="V782" s="126">
        <f t="shared" si="87"/>
        <v>0</v>
      </c>
      <c r="W782" s="118">
        <f t="shared" si="86"/>
        <v>47</v>
      </c>
      <c r="X782" s="76">
        <v>1</v>
      </c>
      <c r="Y782" s="111">
        <f ca="1">IF(W782&gt;15,100%,OFFSET('B5_FED-CA Tax Depr Rates'!$D$23,0,'B1-NBV NTV Detail'!W782-1))</f>
        <v>1</v>
      </c>
      <c r="Z782" s="126">
        <f t="shared" ca="1" si="88"/>
        <v>4.6900000000000004</v>
      </c>
      <c r="AA782" s="126">
        <f t="shared" ca="1" si="89"/>
        <v>4.6900000000000004</v>
      </c>
      <c r="AB782" s="111">
        <f ca="1">IF($W782&gt;22,100%,OFFSET('B5_FED-CA Tax Depr Rates'!$D$30,0,'B1-NBV NTV Detail'!$W782-1))</f>
        <v>1</v>
      </c>
      <c r="AC782" s="126">
        <f t="shared" ca="1" si="90"/>
        <v>4.6900000000000004</v>
      </c>
    </row>
    <row r="783" spans="1:29">
      <c r="A783" s="20" t="s">
        <v>93</v>
      </c>
      <c r="B783" s="24" t="s">
        <v>94</v>
      </c>
      <c r="C783" s="24" t="s">
        <v>109</v>
      </c>
      <c r="D783" s="24" t="s">
        <v>89</v>
      </c>
      <c r="E783" s="24" t="s">
        <v>96</v>
      </c>
      <c r="F783" s="213">
        <v>1973</v>
      </c>
      <c r="G783" s="215" t="s">
        <v>322</v>
      </c>
      <c r="H783" s="215">
        <v>7.0000000000000007E-2</v>
      </c>
      <c r="I783" s="215">
        <v>0.05</v>
      </c>
      <c r="J783" s="216">
        <v>0.02</v>
      </c>
      <c r="K783" s="219"/>
      <c r="L783" s="206"/>
      <c r="R783" s="110">
        <f t="shared" si="85"/>
        <v>1973</v>
      </c>
      <c r="S783" s="122">
        <f t="shared" si="84"/>
        <v>7.0000000000000007E-2</v>
      </c>
      <c r="T783" s="111">
        <f>VLOOKUP(R783,'B4_VINTAGE-TAX'!$A$2:$C$100,3,FALSE)</f>
        <v>0</v>
      </c>
      <c r="U783" s="76">
        <v>1</v>
      </c>
      <c r="V783" s="126">
        <f t="shared" si="87"/>
        <v>0</v>
      </c>
      <c r="W783" s="118">
        <f t="shared" si="86"/>
        <v>46</v>
      </c>
      <c r="X783" s="76">
        <v>1</v>
      </c>
      <c r="Y783" s="111">
        <f ca="1">IF(W783&gt;15,100%,OFFSET('B5_FED-CA Tax Depr Rates'!$D$23,0,'B1-NBV NTV Detail'!W783-1))</f>
        <v>1</v>
      </c>
      <c r="Z783" s="126">
        <f t="shared" ca="1" si="88"/>
        <v>7.0000000000000007E-2</v>
      </c>
      <c r="AA783" s="126">
        <f t="shared" ca="1" si="89"/>
        <v>7.0000000000000007E-2</v>
      </c>
      <c r="AB783" s="111">
        <f ca="1">IF($W783&gt;22,100%,OFFSET('B5_FED-CA Tax Depr Rates'!$D$30,0,'B1-NBV NTV Detail'!$W783-1))</f>
        <v>1</v>
      </c>
      <c r="AC783" s="126">
        <f t="shared" ca="1" si="90"/>
        <v>7.0000000000000007E-2</v>
      </c>
    </row>
    <row r="784" spans="1:29">
      <c r="A784" s="20" t="s">
        <v>93</v>
      </c>
      <c r="B784" s="24" t="s">
        <v>94</v>
      </c>
      <c r="C784" s="24" t="s">
        <v>109</v>
      </c>
      <c r="D784" s="24" t="s">
        <v>89</v>
      </c>
      <c r="E784" s="24" t="s">
        <v>96</v>
      </c>
      <c r="F784" s="213">
        <v>1974</v>
      </c>
      <c r="G784" s="215" t="s">
        <v>322</v>
      </c>
      <c r="H784" s="215">
        <v>0.09</v>
      </c>
      <c r="I784" s="215">
        <v>0.06</v>
      </c>
      <c r="J784" s="216">
        <v>0.03</v>
      </c>
      <c r="K784" s="219"/>
      <c r="L784" s="206"/>
      <c r="R784" s="110">
        <f t="shared" si="85"/>
        <v>1974</v>
      </c>
      <c r="S784" s="122">
        <f t="shared" si="84"/>
        <v>0.09</v>
      </c>
      <c r="T784" s="111">
        <f>VLOOKUP(R784,'B4_VINTAGE-TAX'!$A$2:$C$100,3,FALSE)</f>
        <v>0</v>
      </c>
      <c r="U784" s="76">
        <v>1</v>
      </c>
      <c r="V784" s="126">
        <f t="shared" si="87"/>
        <v>0</v>
      </c>
      <c r="W784" s="118">
        <f t="shared" si="86"/>
        <v>45</v>
      </c>
      <c r="X784" s="76">
        <v>1</v>
      </c>
      <c r="Y784" s="111">
        <f ca="1">IF(W784&gt;15,100%,OFFSET('B5_FED-CA Tax Depr Rates'!$D$23,0,'B1-NBV NTV Detail'!W784-1))</f>
        <v>1</v>
      </c>
      <c r="Z784" s="126">
        <f t="shared" ca="1" si="88"/>
        <v>0.09</v>
      </c>
      <c r="AA784" s="126">
        <f t="shared" ca="1" si="89"/>
        <v>0.09</v>
      </c>
      <c r="AB784" s="111">
        <f ca="1">IF($W784&gt;22,100%,OFFSET('B5_FED-CA Tax Depr Rates'!$D$30,0,'B1-NBV NTV Detail'!$W784-1))</f>
        <v>1</v>
      </c>
      <c r="AC784" s="126">
        <f t="shared" ca="1" si="90"/>
        <v>0.09</v>
      </c>
    </row>
    <row r="785" spans="1:29">
      <c r="A785" s="20" t="s">
        <v>93</v>
      </c>
      <c r="B785" s="24" t="s">
        <v>94</v>
      </c>
      <c r="C785" s="24" t="s">
        <v>109</v>
      </c>
      <c r="D785" s="24" t="s">
        <v>89</v>
      </c>
      <c r="E785" s="24" t="s">
        <v>96</v>
      </c>
      <c r="F785" s="213">
        <v>1977</v>
      </c>
      <c r="G785" s="215" t="s">
        <v>322</v>
      </c>
      <c r="H785" s="215">
        <v>0.14000000000000001</v>
      </c>
      <c r="I785" s="215">
        <v>0.09</v>
      </c>
      <c r="J785" s="216">
        <v>0.05</v>
      </c>
      <c r="K785" s="219"/>
      <c r="L785" s="206"/>
      <c r="R785" s="110">
        <f t="shared" si="85"/>
        <v>1977</v>
      </c>
      <c r="S785" s="122">
        <f t="shared" si="84"/>
        <v>0.14000000000000001</v>
      </c>
      <c r="T785" s="111">
        <f>VLOOKUP(R785,'B4_VINTAGE-TAX'!$A$2:$C$100,3,FALSE)</f>
        <v>0</v>
      </c>
      <c r="U785" s="76">
        <v>1</v>
      </c>
      <c r="V785" s="126">
        <f t="shared" si="87"/>
        <v>0</v>
      </c>
      <c r="W785" s="118">
        <f t="shared" si="86"/>
        <v>42</v>
      </c>
      <c r="X785" s="76">
        <v>1</v>
      </c>
      <c r="Y785" s="111">
        <f ca="1">IF(W785&gt;15,100%,OFFSET('B5_FED-CA Tax Depr Rates'!$D$23,0,'B1-NBV NTV Detail'!W785-1))</f>
        <v>1</v>
      </c>
      <c r="Z785" s="126">
        <f t="shared" ca="1" si="88"/>
        <v>0.14000000000000001</v>
      </c>
      <c r="AA785" s="126">
        <f t="shared" ca="1" si="89"/>
        <v>0.14000000000000001</v>
      </c>
      <c r="AB785" s="111">
        <f ca="1">IF($W785&gt;22,100%,OFFSET('B5_FED-CA Tax Depr Rates'!$D$30,0,'B1-NBV NTV Detail'!$W785-1))</f>
        <v>1</v>
      </c>
      <c r="AC785" s="126">
        <f t="shared" ca="1" si="90"/>
        <v>0.14000000000000001</v>
      </c>
    </row>
    <row r="786" spans="1:29">
      <c r="A786" s="20" t="s">
        <v>93</v>
      </c>
      <c r="B786" s="24" t="s">
        <v>94</v>
      </c>
      <c r="C786" s="24" t="s">
        <v>109</v>
      </c>
      <c r="D786" s="24" t="s">
        <v>89</v>
      </c>
      <c r="E786" s="24" t="s">
        <v>96</v>
      </c>
      <c r="F786" s="213">
        <v>1979</v>
      </c>
      <c r="G786" s="215" t="s">
        <v>322</v>
      </c>
      <c r="H786" s="215">
        <v>0.14000000000000001</v>
      </c>
      <c r="I786" s="215">
        <v>0.09</v>
      </c>
      <c r="J786" s="216">
        <v>0.05</v>
      </c>
      <c r="K786" s="219"/>
      <c r="L786" s="206"/>
      <c r="R786" s="110">
        <f t="shared" si="85"/>
        <v>1979</v>
      </c>
      <c r="S786" s="122">
        <f t="shared" si="84"/>
        <v>0.14000000000000001</v>
      </c>
      <c r="T786" s="111">
        <f>VLOOKUP(R786,'B4_VINTAGE-TAX'!$A$2:$C$100,3,FALSE)</f>
        <v>0</v>
      </c>
      <c r="U786" s="76">
        <v>1</v>
      </c>
      <c r="V786" s="126">
        <f t="shared" si="87"/>
        <v>0</v>
      </c>
      <c r="W786" s="118">
        <f t="shared" si="86"/>
        <v>40</v>
      </c>
      <c r="X786" s="76">
        <v>1</v>
      </c>
      <c r="Y786" s="111">
        <f ca="1">IF(W786&gt;15,100%,OFFSET('B5_FED-CA Tax Depr Rates'!$D$23,0,'B1-NBV NTV Detail'!W786-1))</f>
        <v>1</v>
      </c>
      <c r="Z786" s="126">
        <f t="shared" ca="1" si="88"/>
        <v>0.14000000000000001</v>
      </c>
      <c r="AA786" s="126">
        <f t="shared" ca="1" si="89"/>
        <v>0.14000000000000001</v>
      </c>
      <c r="AB786" s="111">
        <f ca="1">IF($W786&gt;22,100%,OFFSET('B5_FED-CA Tax Depr Rates'!$D$30,0,'B1-NBV NTV Detail'!$W786-1))</f>
        <v>1</v>
      </c>
      <c r="AC786" s="126">
        <f t="shared" ca="1" si="90"/>
        <v>0.14000000000000001</v>
      </c>
    </row>
    <row r="787" spans="1:29">
      <c r="A787" s="20" t="s">
        <v>93</v>
      </c>
      <c r="B787" s="24" t="s">
        <v>94</v>
      </c>
      <c r="C787" s="24" t="s">
        <v>109</v>
      </c>
      <c r="D787" s="24" t="s">
        <v>89</v>
      </c>
      <c r="E787" s="24" t="s">
        <v>96</v>
      </c>
      <c r="F787" s="213">
        <v>1981</v>
      </c>
      <c r="G787" s="215" t="s">
        <v>322</v>
      </c>
      <c r="H787" s="215">
        <v>0.47</v>
      </c>
      <c r="I787" s="215">
        <v>0.28999999999999998</v>
      </c>
      <c r="J787" s="216">
        <v>0.18</v>
      </c>
      <c r="K787" s="219"/>
      <c r="L787" s="206"/>
      <c r="R787" s="110">
        <f t="shared" si="85"/>
        <v>1981</v>
      </c>
      <c r="S787" s="122">
        <f t="shared" si="84"/>
        <v>0.47</v>
      </c>
      <c r="T787" s="111">
        <f>VLOOKUP(R787,'B4_VINTAGE-TAX'!$A$2:$C$100,3,FALSE)</f>
        <v>0</v>
      </c>
      <c r="U787" s="76">
        <v>1</v>
      </c>
      <c r="V787" s="126">
        <f t="shared" si="87"/>
        <v>0</v>
      </c>
      <c r="W787" s="118">
        <f t="shared" si="86"/>
        <v>38</v>
      </c>
      <c r="X787" s="76">
        <v>1</v>
      </c>
      <c r="Y787" s="111">
        <f ca="1">IF(W787&gt;15,100%,OFFSET('B5_FED-CA Tax Depr Rates'!$D$23,0,'B1-NBV NTV Detail'!W787-1))</f>
        <v>1</v>
      </c>
      <c r="Z787" s="126">
        <f t="shared" ca="1" si="88"/>
        <v>0.47</v>
      </c>
      <c r="AA787" s="126">
        <f t="shared" ca="1" si="89"/>
        <v>0.47</v>
      </c>
      <c r="AB787" s="111">
        <f ca="1">IF($W787&gt;22,100%,OFFSET('B5_FED-CA Tax Depr Rates'!$D$30,0,'B1-NBV NTV Detail'!$W787-1))</f>
        <v>1</v>
      </c>
      <c r="AC787" s="126">
        <f t="shared" ca="1" si="90"/>
        <v>0.47</v>
      </c>
    </row>
    <row r="788" spans="1:29">
      <c r="A788" s="20" t="s">
        <v>93</v>
      </c>
      <c r="B788" s="24" t="s">
        <v>94</v>
      </c>
      <c r="C788" s="24" t="s">
        <v>109</v>
      </c>
      <c r="D788" s="24" t="s">
        <v>89</v>
      </c>
      <c r="E788" s="24" t="s">
        <v>96</v>
      </c>
      <c r="F788" s="213">
        <v>1982</v>
      </c>
      <c r="G788" s="215" t="s">
        <v>322</v>
      </c>
      <c r="H788" s="215">
        <v>0</v>
      </c>
      <c r="I788" s="215" t="s">
        <v>322</v>
      </c>
      <c r="J788" s="216" t="s">
        <v>322</v>
      </c>
      <c r="K788" s="219"/>
      <c r="L788" s="206"/>
      <c r="R788" s="110">
        <f t="shared" si="85"/>
        <v>1982</v>
      </c>
      <c r="S788" s="122">
        <f t="shared" ref="S788:S822" si="91">H788</f>
        <v>0</v>
      </c>
      <c r="T788" s="111">
        <f>VLOOKUP(R788,'B4_VINTAGE-TAX'!$A$2:$C$100,3,FALSE)</f>
        <v>0</v>
      </c>
      <c r="U788" s="76">
        <v>1</v>
      </c>
      <c r="V788" s="126">
        <f t="shared" si="87"/>
        <v>0</v>
      </c>
      <c r="W788" s="118">
        <f t="shared" si="86"/>
        <v>37</v>
      </c>
      <c r="X788" s="76">
        <v>1</v>
      </c>
      <c r="Y788" s="111">
        <f ca="1">IF(W788&gt;15,100%,OFFSET('B5_FED-CA Tax Depr Rates'!$D$23,0,'B1-NBV NTV Detail'!W788-1))</f>
        <v>1</v>
      </c>
      <c r="Z788" s="126">
        <f t="shared" ca="1" si="88"/>
        <v>0</v>
      </c>
      <c r="AA788" s="126">
        <f t="shared" ca="1" si="89"/>
        <v>0</v>
      </c>
      <c r="AB788" s="111">
        <f ca="1">IF($W788&gt;22,100%,OFFSET('B5_FED-CA Tax Depr Rates'!$D$30,0,'B1-NBV NTV Detail'!$W788-1))</f>
        <v>1</v>
      </c>
      <c r="AC788" s="126">
        <f t="shared" ca="1" si="90"/>
        <v>0</v>
      </c>
    </row>
    <row r="789" spans="1:29">
      <c r="A789" s="20" t="s">
        <v>93</v>
      </c>
      <c r="B789" s="24" t="s">
        <v>94</v>
      </c>
      <c r="C789" s="24" t="s">
        <v>109</v>
      </c>
      <c r="D789" s="24" t="s">
        <v>89</v>
      </c>
      <c r="E789" s="24" t="s">
        <v>96</v>
      </c>
      <c r="F789" s="213">
        <v>1983</v>
      </c>
      <c r="G789" s="215" t="s">
        <v>322</v>
      </c>
      <c r="H789" s="215">
        <v>0.08</v>
      </c>
      <c r="I789" s="215">
        <v>0.05</v>
      </c>
      <c r="J789" s="216">
        <v>0.03</v>
      </c>
      <c r="K789" s="219"/>
      <c r="L789" s="206"/>
      <c r="R789" s="110">
        <f t="shared" si="85"/>
        <v>1983</v>
      </c>
      <c r="S789" s="122">
        <f t="shared" si="91"/>
        <v>0.08</v>
      </c>
      <c r="T789" s="111">
        <f>VLOOKUP(R789,'B4_VINTAGE-TAX'!$A$2:$C$100,3,FALSE)</f>
        <v>0</v>
      </c>
      <c r="U789" s="76">
        <v>1</v>
      </c>
      <c r="V789" s="126">
        <f t="shared" si="87"/>
        <v>0</v>
      </c>
      <c r="W789" s="118">
        <f t="shared" si="86"/>
        <v>36</v>
      </c>
      <c r="X789" s="76">
        <v>1</v>
      </c>
      <c r="Y789" s="111">
        <f ca="1">IF(W789&gt;15,100%,OFFSET('B5_FED-CA Tax Depr Rates'!$D$23,0,'B1-NBV NTV Detail'!W789-1))</f>
        <v>1</v>
      </c>
      <c r="Z789" s="126">
        <f t="shared" ca="1" si="88"/>
        <v>0.08</v>
      </c>
      <c r="AA789" s="126">
        <f t="shared" ca="1" si="89"/>
        <v>0.08</v>
      </c>
      <c r="AB789" s="111">
        <f ca="1">IF($W789&gt;22,100%,OFFSET('B5_FED-CA Tax Depr Rates'!$D$30,0,'B1-NBV NTV Detail'!$W789-1))</f>
        <v>1</v>
      </c>
      <c r="AC789" s="126">
        <f t="shared" ca="1" si="90"/>
        <v>0.08</v>
      </c>
    </row>
    <row r="790" spans="1:29">
      <c r="A790" s="20" t="s">
        <v>93</v>
      </c>
      <c r="B790" s="24" t="s">
        <v>94</v>
      </c>
      <c r="C790" s="24" t="s">
        <v>109</v>
      </c>
      <c r="D790" s="24" t="s">
        <v>89</v>
      </c>
      <c r="E790" s="24" t="s">
        <v>96</v>
      </c>
      <c r="F790" s="213">
        <v>1984</v>
      </c>
      <c r="G790" s="215" t="s">
        <v>322</v>
      </c>
      <c r="H790" s="215">
        <v>3.83</v>
      </c>
      <c r="I790" s="215">
        <v>2.1800000000000002</v>
      </c>
      <c r="J790" s="216">
        <v>1.65</v>
      </c>
      <c r="K790" s="219"/>
      <c r="L790" s="206"/>
      <c r="R790" s="110">
        <f t="shared" si="85"/>
        <v>1984</v>
      </c>
      <c r="S790" s="122">
        <f t="shared" si="91"/>
        <v>3.83</v>
      </c>
      <c r="T790" s="111">
        <f>VLOOKUP(R790,'B4_VINTAGE-TAX'!$A$2:$C$100,3,FALSE)</f>
        <v>0</v>
      </c>
      <c r="U790" s="76">
        <v>1</v>
      </c>
      <c r="V790" s="126">
        <f t="shared" si="87"/>
        <v>0</v>
      </c>
      <c r="W790" s="118">
        <f t="shared" si="86"/>
        <v>35</v>
      </c>
      <c r="X790" s="76">
        <v>1</v>
      </c>
      <c r="Y790" s="111">
        <f ca="1">IF(W790&gt;15,100%,OFFSET('B5_FED-CA Tax Depr Rates'!$D$23,0,'B1-NBV NTV Detail'!W790-1))</f>
        <v>1</v>
      </c>
      <c r="Z790" s="126">
        <f t="shared" ca="1" si="88"/>
        <v>3.83</v>
      </c>
      <c r="AA790" s="126">
        <f t="shared" ca="1" si="89"/>
        <v>3.83</v>
      </c>
      <c r="AB790" s="111">
        <f ca="1">IF($W790&gt;22,100%,OFFSET('B5_FED-CA Tax Depr Rates'!$D$30,0,'B1-NBV NTV Detail'!$W790-1))</f>
        <v>1</v>
      </c>
      <c r="AC790" s="126">
        <f t="shared" ca="1" si="90"/>
        <v>3.83</v>
      </c>
    </row>
    <row r="791" spans="1:29">
      <c r="A791" s="20" t="s">
        <v>93</v>
      </c>
      <c r="B791" s="24" t="s">
        <v>94</v>
      </c>
      <c r="C791" s="24" t="s">
        <v>109</v>
      </c>
      <c r="D791" s="24" t="s">
        <v>89</v>
      </c>
      <c r="E791" s="24" t="s">
        <v>96</v>
      </c>
      <c r="F791" s="213">
        <v>1985</v>
      </c>
      <c r="G791" s="215" t="s">
        <v>322</v>
      </c>
      <c r="H791" s="215">
        <v>0.74</v>
      </c>
      <c r="I791" s="215">
        <v>0.41</v>
      </c>
      <c r="J791" s="216">
        <v>0.33</v>
      </c>
      <c r="K791" s="219"/>
      <c r="L791" s="206"/>
      <c r="R791" s="110">
        <f t="shared" si="85"/>
        <v>1985</v>
      </c>
      <c r="S791" s="122">
        <f t="shared" si="91"/>
        <v>0.74</v>
      </c>
      <c r="T791" s="111">
        <f>VLOOKUP(R791,'B4_VINTAGE-TAX'!$A$2:$C$100,3,FALSE)</f>
        <v>0</v>
      </c>
      <c r="U791" s="76">
        <v>1</v>
      </c>
      <c r="V791" s="126">
        <f t="shared" si="87"/>
        <v>0</v>
      </c>
      <c r="W791" s="118">
        <f t="shared" si="86"/>
        <v>34</v>
      </c>
      <c r="X791" s="76">
        <v>1</v>
      </c>
      <c r="Y791" s="111">
        <f ca="1">IF(W791&gt;15,100%,OFFSET('B5_FED-CA Tax Depr Rates'!$D$23,0,'B1-NBV NTV Detail'!W791-1))</f>
        <v>1</v>
      </c>
      <c r="Z791" s="126">
        <f t="shared" ca="1" si="88"/>
        <v>0.74</v>
      </c>
      <c r="AA791" s="126">
        <f t="shared" ca="1" si="89"/>
        <v>0.74</v>
      </c>
      <c r="AB791" s="111">
        <f ca="1">IF($W791&gt;22,100%,OFFSET('B5_FED-CA Tax Depr Rates'!$D$30,0,'B1-NBV NTV Detail'!$W791-1))</f>
        <v>1</v>
      </c>
      <c r="AC791" s="126">
        <f t="shared" ca="1" si="90"/>
        <v>0.74</v>
      </c>
    </row>
    <row r="792" spans="1:29">
      <c r="A792" s="20" t="s">
        <v>93</v>
      </c>
      <c r="B792" s="24" t="s">
        <v>94</v>
      </c>
      <c r="C792" s="24" t="s">
        <v>109</v>
      </c>
      <c r="D792" s="24" t="s">
        <v>89</v>
      </c>
      <c r="E792" s="24" t="s">
        <v>96</v>
      </c>
      <c r="F792" s="213">
        <v>1986</v>
      </c>
      <c r="G792" s="215" t="s">
        <v>322</v>
      </c>
      <c r="H792" s="215">
        <v>2.57</v>
      </c>
      <c r="I792" s="215">
        <v>1.39</v>
      </c>
      <c r="J792" s="216">
        <v>1.18</v>
      </c>
      <c r="K792" s="219"/>
      <c r="L792" s="206"/>
      <c r="R792" s="110">
        <f t="shared" si="85"/>
        <v>1986</v>
      </c>
      <c r="S792" s="122">
        <f t="shared" si="91"/>
        <v>2.57</v>
      </c>
      <c r="T792" s="111">
        <f>VLOOKUP(R792,'B4_VINTAGE-TAX'!$A$2:$C$100,3,FALSE)</f>
        <v>0</v>
      </c>
      <c r="U792" s="76">
        <v>1</v>
      </c>
      <c r="V792" s="126">
        <f t="shared" si="87"/>
        <v>0</v>
      </c>
      <c r="W792" s="118">
        <f t="shared" si="86"/>
        <v>33</v>
      </c>
      <c r="X792" s="76">
        <v>1</v>
      </c>
      <c r="Y792" s="111">
        <f ca="1">IF(W792&gt;15,100%,OFFSET('B5_FED-CA Tax Depr Rates'!$D$23,0,'B1-NBV NTV Detail'!W792-1))</f>
        <v>1</v>
      </c>
      <c r="Z792" s="126">
        <f t="shared" ca="1" si="88"/>
        <v>2.57</v>
      </c>
      <c r="AA792" s="126">
        <f t="shared" ca="1" si="89"/>
        <v>2.57</v>
      </c>
      <c r="AB792" s="111">
        <f ca="1">IF($W792&gt;22,100%,OFFSET('B5_FED-CA Tax Depr Rates'!$D$30,0,'B1-NBV NTV Detail'!$W792-1))</f>
        <v>1</v>
      </c>
      <c r="AC792" s="126">
        <f t="shared" ca="1" si="90"/>
        <v>2.57</v>
      </c>
    </row>
    <row r="793" spans="1:29">
      <c r="A793" s="20" t="s">
        <v>93</v>
      </c>
      <c r="B793" s="24" t="s">
        <v>94</v>
      </c>
      <c r="C793" s="24" t="s">
        <v>109</v>
      </c>
      <c r="D793" s="24" t="s">
        <v>89</v>
      </c>
      <c r="E793" s="24" t="s">
        <v>96</v>
      </c>
      <c r="F793" s="213">
        <v>1987</v>
      </c>
      <c r="G793" s="215" t="s">
        <v>322</v>
      </c>
      <c r="H793" s="215">
        <v>0.53</v>
      </c>
      <c r="I793" s="215">
        <v>0.28000000000000003</v>
      </c>
      <c r="J793" s="216">
        <v>0.25</v>
      </c>
      <c r="K793" s="219"/>
      <c r="L793" s="206"/>
      <c r="R793" s="110">
        <f t="shared" si="85"/>
        <v>1987</v>
      </c>
      <c r="S793" s="122">
        <f t="shared" si="91"/>
        <v>0.53</v>
      </c>
      <c r="T793" s="111">
        <f>VLOOKUP(R793,'B4_VINTAGE-TAX'!$A$2:$C$100,3,FALSE)</f>
        <v>0</v>
      </c>
      <c r="U793" s="76">
        <v>1</v>
      </c>
      <c r="V793" s="126">
        <f t="shared" si="87"/>
        <v>0</v>
      </c>
      <c r="W793" s="118">
        <f t="shared" si="86"/>
        <v>32</v>
      </c>
      <c r="X793" s="76">
        <v>1</v>
      </c>
      <c r="Y793" s="111">
        <f ca="1">IF(W793&gt;15,100%,OFFSET('B5_FED-CA Tax Depr Rates'!$D$23,0,'B1-NBV NTV Detail'!W793-1))</f>
        <v>1</v>
      </c>
      <c r="Z793" s="126">
        <f t="shared" ca="1" si="88"/>
        <v>0.53</v>
      </c>
      <c r="AA793" s="126">
        <f t="shared" ca="1" si="89"/>
        <v>0.53</v>
      </c>
      <c r="AB793" s="111">
        <f ca="1">IF($W793&gt;22,100%,OFFSET('B5_FED-CA Tax Depr Rates'!$D$30,0,'B1-NBV NTV Detail'!$W793-1))</f>
        <v>1</v>
      </c>
      <c r="AC793" s="126">
        <f t="shared" ca="1" si="90"/>
        <v>0.53</v>
      </c>
    </row>
    <row r="794" spans="1:29">
      <c r="A794" s="20" t="s">
        <v>93</v>
      </c>
      <c r="B794" s="24" t="s">
        <v>94</v>
      </c>
      <c r="C794" s="24" t="s">
        <v>109</v>
      </c>
      <c r="D794" s="24" t="s">
        <v>89</v>
      </c>
      <c r="E794" s="24" t="s">
        <v>96</v>
      </c>
      <c r="F794" s="213">
        <v>1988</v>
      </c>
      <c r="G794" s="215" t="s">
        <v>322</v>
      </c>
      <c r="H794" s="215">
        <v>1.5</v>
      </c>
      <c r="I794" s="215">
        <v>0.77</v>
      </c>
      <c r="J794" s="216">
        <v>0.73</v>
      </c>
      <c r="K794" s="219"/>
      <c r="L794" s="206"/>
      <c r="R794" s="110">
        <f t="shared" si="85"/>
        <v>1988</v>
      </c>
      <c r="S794" s="122">
        <f t="shared" si="91"/>
        <v>1.5</v>
      </c>
      <c r="T794" s="111">
        <f>VLOOKUP(R794,'B4_VINTAGE-TAX'!$A$2:$C$100,3,FALSE)</f>
        <v>0</v>
      </c>
      <c r="U794" s="76">
        <v>1</v>
      </c>
      <c r="V794" s="126">
        <f t="shared" si="87"/>
        <v>0</v>
      </c>
      <c r="W794" s="118">
        <f t="shared" si="86"/>
        <v>31</v>
      </c>
      <c r="X794" s="76">
        <v>1</v>
      </c>
      <c r="Y794" s="111">
        <f ca="1">IF(W794&gt;15,100%,OFFSET('B5_FED-CA Tax Depr Rates'!$D$23,0,'B1-NBV NTV Detail'!W794-1))</f>
        <v>1</v>
      </c>
      <c r="Z794" s="126">
        <f t="shared" ca="1" si="88"/>
        <v>1.5</v>
      </c>
      <c r="AA794" s="126">
        <f t="shared" ca="1" si="89"/>
        <v>1.5</v>
      </c>
      <c r="AB794" s="111">
        <f ca="1">IF($W794&gt;22,100%,OFFSET('B5_FED-CA Tax Depr Rates'!$D$30,0,'B1-NBV NTV Detail'!$W794-1))</f>
        <v>1</v>
      </c>
      <c r="AC794" s="126">
        <f t="shared" ca="1" si="90"/>
        <v>1.5</v>
      </c>
    </row>
    <row r="795" spans="1:29">
      <c r="A795" s="20" t="s">
        <v>93</v>
      </c>
      <c r="B795" s="24" t="s">
        <v>94</v>
      </c>
      <c r="C795" s="24" t="s">
        <v>109</v>
      </c>
      <c r="D795" s="24" t="s">
        <v>89</v>
      </c>
      <c r="E795" s="24" t="s">
        <v>96</v>
      </c>
      <c r="F795" s="213">
        <v>1990</v>
      </c>
      <c r="G795" s="215" t="s">
        <v>322</v>
      </c>
      <c r="H795" s="215">
        <v>0.88</v>
      </c>
      <c r="I795" s="215">
        <v>0.42</v>
      </c>
      <c r="J795" s="216">
        <v>0.46</v>
      </c>
      <c r="K795" s="219"/>
      <c r="L795" s="206"/>
      <c r="R795" s="110">
        <f t="shared" si="85"/>
        <v>1990</v>
      </c>
      <c r="S795" s="122">
        <f t="shared" si="91"/>
        <v>0.88</v>
      </c>
      <c r="T795" s="111">
        <f>VLOOKUP(R795,'B4_VINTAGE-TAX'!$A$2:$C$100,3,FALSE)</f>
        <v>0</v>
      </c>
      <c r="U795" s="76">
        <v>1</v>
      </c>
      <c r="V795" s="126">
        <f t="shared" si="87"/>
        <v>0</v>
      </c>
      <c r="W795" s="118">
        <f t="shared" si="86"/>
        <v>29</v>
      </c>
      <c r="X795" s="76">
        <v>1</v>
      </c>
      <c r="Y795" s="111">
        <f ca="1">IF(W795&gt;15,100%,OFFSET('B5_FED-CA Tax Depr Rates'!$D$23,0,'B1-NBV NTV Detail'!W795-1))</f>
        <v>1</v>
      </c>
      <c r="Z795" s="126">
        <f t="shared" ca="1" si="88"/>
        <v>0.88</v>
      </c>
      <c r="AA795" s="126">
        <f t="shared" ca="1" si="89"/>
        <v>0.88</v>
      </c>
      <c r="AB795" s="111">
        <f ca="1">IF($W795&gt;22,100%,OFFSET('B5_FED-CA Tax Depr Rates'!$D$30,0,'B1-NBV NTV Detail'!$W795-1))</f>
        <v>1</v>
      </c>
      <c r="AC795" s="126">
        <f t="shared" ca="1" si="90"/>
        <v>0.88</v>
      </c>
    </row>
    <row r="796" spans="1:29">
      <c r="A796" s="20" t="s">
        <v>93</v>
      </c>
      <c r="B796" s="24" t="s">
        <v>94</v>
      </c>
      <c r="C796" s="24" t="s">
        <v>109</v>
      </c>
      <c r="D796" s="24" t="s">
        <v>89</v>
      </c>
      <c r="E796" s="24" t="s">
        <v>96</v>
      </c>
      <c r="F796" s="213">
        <v>1991</v>
      </c>
      <c r="G796" s="215" t="s">
        <v>322</v>
      </c>
      <c r="H796" s="215">
        <v>0</v>
      </c>
      <c r="I796" s="215" t="s">
        <v>322</v>
      </c>
      <c r="J796" s="216" t="s">
        <v>322</v>
      </c>
      <c r="K796" s="219"/>
      <c r="L796" s="206"/>
      <c r="R796" s="110">
        <f t="shared" si="85"/>
        <v>1991</v>
      </c>
      <c r="S796" s="122">
        <f t="shared" si="91"/>
        <v>0</v>
      </c>
      <c r="T796" s="111">
        <f>VLOOKUP(R796,'B4_VINTAGE-TAX'!$A$2:$C$100,3,FALSE)</f>
        <v>0</v>
      </c>
      <c r="U796" s="76">
        <v>1</v>
      </c>
      <c r="V796" s="126">
        <f t="shared" si="87"/>
        <v>0</v>
      </c>
      <c r="W796" s="118">
        <f t="shared" si="86"/>
        <v>28</v>
      </c>
      <c r="X796" s="76">
        <v>1</v>
      </c>
      <c r="Y796" s="111">
        <f ca="1">IF(W796&gt;15,100%,OFFSET('B5_FED-CA Tax Depr Rates'!$D$23,0,'B1-NBV NTV Detail'!W796-1))</f>
        <v>1</v>
      </c>
      <c r="Z796" s="126">
        <f t="shared" ca="1" si="88"/>
        <v>0</v>
      </c>
      <c r="AA796" s="126">
        <f t="shared" ca="1" si="89"/>
        <v>0</v>
      </c>
      <c r="AB796" s="111">
        <f ca="1">IF($W796&gt;22,100%,OFFSET('B5_FED-CA Tax Depr Rates'!$D$30,0,'B1-NBV NTV Detail'!$W796-1))</f>
        <v>1</v>
      </c>
      <c r="AC796" s="126">
        <f t="shared" ca="1" si="90"/>
        <v>0</v>
      </c>
    </row>
    <row r="797" spans="1:29">
      <c r="A797" s="20" t="s">
        <v>93</v>
      </c>
      <c r="B797" s="24" t="s">
        <v>94</v>
      </c>
      <c r="C797" s="24" t="s">
        <v>109</v>
      </c>
      <c r="D797" s="24" t="s">
        <v>89</v>
      </c>
      <c r="E797" s="24" t="s">
        <v>96</v>
      </c>
      <c r="F797" s="213">
        <v>1993</v>
      </c>
      <c r="G797" s="215" t="s">
        <v>322</v>
      </c>
      <c r="H797" s="215">
        <v>1.08</v>
      </c>
      <c r="I797" s="215">
        <v>0.47</v>
      </c>
      <c r="J797" s="216">
        <v>0.61</v>
      </c>
      <c r="K797" s="219"/>
      <c r="L797" s="206"/>
      <c r="R797" s="110">
        <f t="shared" si="85"/>
        <v>1993</v>
      </c>
      <c r="S797" s="122">
        <f t="shared" si="91"/>
        <v>1.08</v>
      </c>
      <c r="T797" s="111">
        <f>VLOOKUP(R797,'B4_VINTAGE-TAX'!$A$2:$C$100,3,FALSE)</f>
        <v>0</v>
      </c>
      <c r="U797" s="76">
        <v>1</v>
      </c>
      <c r="V797" s="126">
        <f t="shared" si="87"/>
        <v>0</v>
      </c>
      <c r="W797" s="118">
        <f t="shared" si="86"/>
        <v>26</v>
      </c>
      <c r="X797" s="76">
        <v>1</v>
      </c>
      <c r="Y797" s="111">
        <f ca="1">IF(W797&gt;15,100%,OFFSET('B5_FED-CA Tax Depr Rates'!$D$23,0,'B1-NBV NTV Detail'!W797-1))</f>
        <v>1</v>
      </c>
      <c r="Z797" s="126">
        <f t="shared" ca="1" si="88"/>
        <v>1.08</v>
      </c>
      <c r="AA797" s="126">
        <f t="shared" ca="1" si="89"/>
        <v>1.08</v>
      </c>
      <c r="AB797" s="111">
        <f ca="1">IF($W797&gt;22,100%,OFFSET('B5_FED-CA Tax Depr Rates'!$D$30,0,'B1-NBV NTV Detail'!$W797-1))</f>
        <v>1</v>
      </c>
      <c r="AC797" s="126">
        <f t="shared" ca="1" si="90"/>
        <v>1.08</v>
      </c>
    </row>
    <row r="798" spans="1:29">
      <c r="A798" s="20" t="s">
        <v>93</v>
      </c>
      <c r="B798" s="24" t="s">
        <v>94</v>
      </c>
      <c r="C798" s="24" t="s">
        <v>109</v>
      </c>
      <c r="D798" s="24" t="s">
        <v>89</v>
      </c>
      <c r="E798" s="24" t="s">
        <v>96</v>
      </c>
      <c r="F798" s="213">
        <v>1994</v>
      </c>
      <c r="G798" s="215" t="s">
        <v>322</v>
      </c>
      <c r="H798" s="215">
        <v>3.64</v>
      </c>
      <c r="I798" s="215">
        <v>1.54</v>
      </c>
      <c r="J798" s="216">
        <v>2.1</v>
      </c>
      <c r="K798" s="219"/>
      <c r="L798" s="206"/>
      <c r="R798" s="110">
        <f t="shared" si="85"/>
        <v>1994</v>
      </c>
      <c r="S798" s="122">
        <f t="shared" si="91"/>
        <v>3.64</v>
      </c>
      <c r="T798" s="111">
        <f>VLOOKUP(R798,'B4_VINTAGE-TAX'!$A$2:$C$100,3,FALSE)</f>
        <v>0</v>
      </c>
      <c r="U798" s="76">
        <v>1</v>
      </c>
      <c r="V798" s="126">
        <f t="shared" si="87"/>
        <v>0</v>
      </c>
      <c r="W798" s="118">
        <f t="shared" si="86"/>
        <v>25</v>
      </c>
      <c r="X798" s="76">
        <v>1</v>
      </c>
      <c r="Y798" s="111">
        <f ca="1">IF(W798&gt;15,100%,OFFSET('B5_FED-CA Tax Depr Rates'!$D$23,0,'B1-NBV NTV Detail'!W798-1))</f>
        <v>1</v>
      </c>
      <c r="Z798" s="126">
        <f t="shared" ca="1" si="88"/>
        <v>3.64</v>
      </c>
      <c r="AA798" s="126">
        <f t="shared" ca="1" si="89"/>
        <v>3.64</v>
      </c>
      <c r="AB798" s="111">
        <f ca="1">IF($W798&gt;22,100%,OFFSET('B5_FED-CA Tax Depr Rates'!$D$30,0,'B1-NBV NTV Detail'!$W798-1))</f>
        <v>1</v>
      </c>
      <c r="AC798" s="126">
        <f t="shared" ca="1" si="90"/>
        <v>3.64</v>
      </c>
    </row>
    <row r="799" spans="1:29">
      <c r="A799" s="20" t="s">
        <v>93</v>
      </c>
      <c r="B799" s="24" t="s">
        <v>94</v>
      </c>
      <c r="C799" s="24" t="s">
        <v>109</v>
      </c>
      <c r="D799" s="24" t="s">
        <v>89</v>
      </c>
      <c r="E799" s="24" t="s">
        <v>96</v>
      </c>
      <c r="F799" s="213">
        <v>1996</v>
      </c>
      <c r="G799" s="215" t="s">
        <v>322</v>
      </c>
      <c r="H799" s="215">
        <v>0.28000000000000003</v>
      </c>
      <c r="I799" s="215">
        <v>0.11</v>
      </c>
      <c r="J799" s="216">
        <v>0.17</v>
      </c>
      <c r="K799" s="219"/>
      <c r="L799" s="206"/>
      <c r="R799" s="110">
        <f t="shared" si="85"/>
        <v>1996</v>
      </c>
      <c r="S799" s="122">
        <f t="shared" si="91"/>
        <v>0.28000000000000003</v>
      </c>
      <c r="T799" s="111">
        <f>VLOOKUP(R799,'B4_VINTAGE-TAX'!$A$2:$C$100,3,FALSE)</f>
        <v>0</v>
      </c>
      <c r="U799" s="76">
        <v>1</v>
      </c>
      <c r="V799" s="126">
        <f t="shared" si="87"/>
        <v>0</v>
      </c>
      <c r="W799" s="118">
        <f t="shared" si="86"/>
        <v>23</v>
      </c>
      <c r="X799" s="76">
        <v>1</v>
      </c>
      <c r="Y799" s="111">
        <f ca="1">IF(W799&gt;15,100%,OFFSET('B5_FED-CA Tax Depr Rates'!$D$23,0,'B1-NBV NTV Detail'!W799-1))</f>
        <v>1</v>
      </c>
      <c r="Z799" s="126">
        <f t="shared" ca="1" si="88"/>
        <v>0.28000000000000003</v>
      </c>
      <c r="AA799" s="126">
        <f t="shared" ca="1" si="89"/>
        <v>0.28000000000000003</v>
      </c>
      <c r="AB799" s="111">
        <f ca="1">IF($W799&gt;22,100%,OFFSET('B5_FED-CA Tax Depr Rates'!$D$30,0,'B1-NBV NTV Detail'!$W799-1))</f>
        <v>1</v>
      </c>
      <c r="AC799" s="126">
        <f t="shared" ca="1" si="90"/>
        <v>0.28000000000000003</v>
      </c>
    </row>
    <row r="800" spans="1:29">
      <c r="A800" s="20" t="s">
        <v>93</v>
      </c>
      <c r="B800" s="24" t="s">
        <v>94</v>
      </c>
      <c r="C800" s="24" t="s">
        <v>109</v>
      </c>
      <c r="D800" s="24" t="s">
        <v>89</v>
      </c>
      <c r="E800" s="24" t="s">
        <v>96</v>
      </c>
      <c r="F800" s="213">
        <v>1997</v>
      </c>
      <c r="G800" s="215">
        <v>1</v>
      </c>
      <c r="H800" s="215">
        <v>5.5</v>
      </c>
      <c r="I800" s="215">
        <v>2.0699999999999998</v>
      </c>
      <c r="J800" s="216">
        <v>3.43</v>
      </c>
      <c r="K800" s="219"/>
      <c r="L800" s="206"/>
      <c r="R800" s="110">
        <f t="shared" si="85"/>
        <v>1997</v>
      </c>
      <c r="S800" s="122">
        <f t="shared" si="91"/>
        <v>5.5</v>
      </c>
      <c r="T800" s="111">
        <f>VLOOKUP(R800,'B4_VINTAGE-TAX'!$A$2:$C$100,3,FALSE)</f>
        <v>0</v>
      </c>
      <c r="U800" s="76">
        <v>1</v>
      </c>
      <c r="V800" s="126">
        <f t="shared" si="87"/>
        <v>0</v>
      </c>
      <c r="W800" s="118">
        <f t="shared" si="86"/>
        <v>22</v>
      </c>
      <c r="X800" s="76">
        <v>1</v>
      </c>
      <c r="Y800" s="111">
        <f ca="1">IF(W800&gt;15,100%,OFFSET('B5_FED-CA Tax Depr Rates'!$D$23,0,'B1-NBV NTV Detail'!W800-1))</f>
        <v>1</v>
      </c>
      <c r="Z800" s="126">
        <f t="shared" ca="1" si="88"/>
        <v>5.5</v>
      </c>
      <c r="AA800" s="126">
        <f t="shared" ca="1" si="89"/>
        <v>5.5</v>
      </c>
      <c r="AB800" s="111">
        <f ca="1">IF($W800&gt;22,100%,OFFSET('B5_FED-CA Tax Depr Rates'!$D$30,0,'B1-NBV NTV Detail'!$W800-1))</f>
        <v>0.99803296029203814</v>
      </c>
      <c r="AC800" s="126">
        <f t="shared" ca="1" si="90"/>
        <v>5.4891812816062098</v>
      </c>
    </row>
    <row r="801" spans="1:29">
      <c r="A801" s="20" t="s">
        <v>93</v>
      </c>
      <c r="B801" s="24" t="s">
        <v>94</v>
      </c>
      <c r="C801" s="24" t="s">
        <v>109</v>
      </c>
      <c r="D801" s="24" t="s">
        <v>89</v>
      </c>
      <c r="E801" s="24" t="s">
        <v>96</v>
      </c>
      <c r="F801" s="213">
        <v>1998</v>
      </c>
      <c r="G801" s="215" t="s">
        <v>322</v>
      </c>
      <c r="H801" s="215">
        <v>0</v>
      </c>
      <c r="I801" s="215" t="s">
        <v>322</v>
      </c>
      <c r="J801" s="216" t="s">
        <v>322</v>
      </c>
      <c r="K801" s="219"/>
      <c r="L801" s="206"/>
      <c r="R801" s="110">
        <f t="shared" si="85"/>
        <v>1998</v>
      </c>
      <c r="S801" s="122">
        <f t="shared" si="91"/>
        <v>0</v>
      </c>
      <c r="T801" s="111">
        <f>VLOOKUP(R801,'B4_VINTAGE-TAX'!$A$2:$C$100,3,FALSE)</f>
        <v>0</v>
      </c>
      <c r="U801" s="76">
        <v>1</v>
      </c>
      <c r="V801" s="126">
        <f t="shared" si="87"/>
        <v>0</v>
      </c>
      <c r="W801" s="118">
        <f t="shared" si="86"/>
        <v>21</v>
      </c>
      <c r="X801" s="76">
        <v>1</v>
      </c>
      <c r="Y801" s="111">
        <f ca="1">IF(W801&gt;15,100%,OFFSET('B5_FED-CA Tax Depr Rates'!$D$23,0,'B1-NBV NTV Detail'!W801-1))</f>
        <v>1</v>
      </c>
      <c r="Z801" s="126">
        <f t="shared" ca="1" si="88"/>
        <v>0</v>
      </c>
      <c r="AA801" s="126">
        <f t="shared" ca="1" si="89"/>
        <v>0</v>
      </c>
      <c r="AB801" s="111">
        <f ca="1">IF($W801&gt;22,100%,OFFSET('B5_FED-CA Tax Depr Rates'!$D$30,0,'B1-NBV NTV Detail'!$W801-1))</f>
        <v>0.99213184116815234</v>
      </c>
      <c r="AC801" s="126">
        <f t="shared" ca="1" si="90"/>
        <v>0</v>
      </c>
    </row>
    <row r="802" spans="1:29">
      <c r="A802" s="20" t="s">
        <v>93</v>
      </c>
      <c r="B802" s="24" t="s">
        <v>94</v>
      </c>
      <c r="C802" s="24" t="s">
        <v>109</v>
      </c>
      <c r="D802" s="24" t="s">
        <v>89</v>
      </c>
      <c r="E802" s="24" t="s">
        <v>96</v>
      </c>
      <c r="F802" s="213">
        <v>1999</v>
      </c>
      <c r="G802" s="215" t="s">
        <v>322</v>
      </c>
      <c r="H802" s="215">
        <v>0</v>
      </c>
      <c r="I802" s="215" t="s">
        <v>322</v>
      </c>
      <c r="J802" s="216" t="s">
        <v>322</v>
      </c>
      <c r="K802" s="219"/>
      <c r="L802" s="206"/>
      <c r="R802" s="110">
        <f t="shared" si="85"/>
        <v>1999</v>
      </c>
      <c r="S802" s="122">
        <f t="shared" si="91"/>
        <v>0</v>
      </c>
      <c r="T802" s="111">
        <f>VLOOKUP(R802,'B4_VINTAGE-TAX'!$A$2:$C$100,3,FALSE)</f>
        <v>0</v>
      </c>
      <c r="U802" s="76">
        <v>1</v>
      </c>
      <c r="V802" s="126">
        <f t="shared" si="87"/>
        <v>0</v>
      </c>
      <c r="W802" s="118">
        <f t="shared" si="86"/>
        <v>20</v>
      </c>
      <c r="X802" s="76">
        <v>1</v>
      </c>
      <c r="Y802" s="111">
        <f ca="1">IF(W802&gt;15,100%,OFFSET('B5_FED-CA Tax Depr Rates'!$D$23,0,'B1-NBV NTV Detail'!W802-1))</f>
        <v>1</v>
      </c>
      <c r="Z802" s="126">
        <f t="shared" ca="1" si="88"/>
        <v>0</v>
      </c>
      <c r="AA802" s="126">
        <f t="shared" ca="1" si="89"/>
        <v>0</v>
      </c>
      <c r="AB802" s="111">
        <f ca="1">IF($W802&gt;22,100%,OFFSET('B5_FED-CA Tax Depr Rates'!$D$30,0,'B1-NBV NTV Detail'!$W802-1))</f>
        <v>0.98229487211555422</v>
      </c>
      <c r="AC802" s="126">
        <f t="shared" ca="1" si="90"/>
        <v>0</v>
      </c>
    </row>
    <row r="803" spans="1:29">
      <c r="A803" s="20" t="s">
        <v>93</v>
      </c>
      <c r="B803" s="24" t="s">
        <v>94</v>
      </c>
      <c r="C803" s="24" t="s">
        <v>109</v>
      </c>
      <c r="D803" s="24" t="s">
        <v>89</v>
      </c>
      <c r="E803" s="24" t="s">
        <v>96</v>
      </c>
      <c r="F803" s="213">
        <v>2000</v>
      </c>
      <c r="G803" s="215" t="s">
        <v>322</v>
      </c>
      <c r="H803" s="215">
        <v>0.61</v>
      </c>
      <c r="I803" s="215">
        <v>0.2</v>
      </c>
      <c r="J803" s="216">
        <v>0.41</v>
      </c>
      <c r="K803" s="219"/>
      <c r="L803" s="206"/>
      <c r="R803" s="110">
        <f t="shared" si="85"/>
        <v>2000</v>
      </c>
      <c r="S803" s="122">
        <f t="shared" si="91"/>
        <v>0.61</v>
      </c>
      <c r="T803" s="111">
        <f>VLOOKUP(R803,'B4_VINTAGE-TAX'!$A$2:$C$100,3,FALSE)</f>
        <v>0</v>
      </c>
      <c r="U803" s="76">
        <v>1</v>
      </c>
      <c r="V803" s="126">
        <f t="shared" si="87"/>
        <v>0</v>
      </c>
      <c r="W803" s="118">
        <f t="shared" si="86"/>
        <v>19</v>
      </c>
      <c r="X803" s="76">
        <v>1</v>
      </c>
      <c r="Y803" s="111">
        <f ca="1">IF(W803&gt;15,100%,OFFSET('B5_FED-CA Tax Depr Rates'!$D$23,0,'B1-NBV NTV Detail'!W803-1))</f>
        <v>1</v>
      </c>
      <c r="Z803" s="126">
        <f t="shared" ca="1" si="88"/>
        <v>0.61</v>
      </c>
      <c r="AA803" s="126">
        <f t="shared" ca="1" si="89"/>
        <v>0.61</v>
      </c>
      <c r="AB803" s="111">
        <f ca="1">IF($W803&gt;22,100%,OFFSET('B5_FED-CA Tax Depr Rates'!$D$30,0,'B1-NBV NTV Detail'!$W803-1))</f>
        <v>0.96852421709431857</v>
      </c>
      <c r="AC803" s="126">
        <f t="shared" ca="1" si="90"/>
        <v>0.59079977242753434</v>
      </c>
    </row>
    <row r="804" spans="1:29">
      <c r="A804" s="20" t="s">
        <v>93</v>
      </c>
      <c r="B804" s="24" t="s">
        <v>94</v>
      </c>
      <c r="C804" s="24" t="s">
        <v>109</v>
      </c>
      <c r="D804" s="24" t="s">
        <v>89</v>
      </c>
      <c r="E804" s="24" t="s">
        <v>96</v>
      </c>
      <c r="F804" s="213">
        <v>2001</v>
      </c>
      <c r="G804" s="215" t="s">
        <v>322</v>
      </c>
      <c r="H804" s="215">
        <v>0.14000000000000001</v>
      </c>
      <c r="I804" s="215">
        <v>0.04</v>
      </c>
      <c r="J804" s="216">
        <v>0.1</v>
      </c>
      <c r="K804" s="219"/>
      <c r="L804" s="206"/>
      <c r="R804" s="110">
        <f t="shared" si="85"/>
        <v>2001</v>
      </c>
      <c r="S804" s="122">
        <f t="shared" si="91"/>
        <v>0.14000000000000001</v>
      </c>
      <c r="T804" s="111">
        <f>VLOOKUP(R804,'B4_VINTAGE-TAX'!$A$2:$C$100,3,FALSE)</f>
        <v>7.4999999999999997E-2</v>
      </c>
      <c r="U804" s="76">
        <v>1</v>
      </c>
      <c r="V804" s="126">
        <f t="shared" si="87"/>
        <v>1.0500000000000001E-2</v>
      </c>
      <c r="W804" s="118">
        <f t="shared" si="86"/>
        <v>18</v>
      </c>
      <c r="X804" s="76">
        <v>1</v>
      </c>
      <c r="Y804" s="111">
        <f ca="1">IF(W804&gt;15,100%,OFFSET('B5_FED-CA Tax Depr Rates'!$D$23,0,'B1-NBV NTV Detail'!W804-1))</f>
        <v>1</v>
      </c>
      <c r="Z804" s="126">
        <f t="shared" ca="1" si="88"/>
        <v>0.1295</v>
      </c>
      <c r="AA804" s="126">
        <f t="shared" ca="1" si="89"/>
        <v>0.14000000000000001</v>
      </c>
      <c r="AB804" s="111">
        <f ca="1">IF($W804&gt;22,100%,OFFSET('B5_FED-CA Tax Depr Rates'!$D$30,0,'B1-NBV NTV Detail'!$W804-1))</f>
        <v>0.95081908920987279</v>
      </c>
      <c r="AC804" s="126">
        <f t="shared" ca="1" si="90"/>
        <v>0.13311467248938219</v>
      </c>
    </row>
    <row r="805" spans="1:29">
      <c r="A805" s="20" t="s">
        <v>93</v>
      </c>
      <c r="B805" s="24" t="s">
        <v>94</v>
      </c>
      <c r="C805" s="24" t="s">
        <v>109</v>
      </c>
      <c r="D805" s="24" t="s">
        <v>89</v>
      </c>
      <c r="E805" s="24" t="s">
        <v>96</v>
      </c>
      <c r="F805" s="213">
        <v>2002</v>
      </c>
      <c r="G805" s="215" t="s">
        <v>322</v>
      </c>
      <c r="H805" s="215">
        <v>2.12</v>
      </c>
      <c r="I805" s="215">
        <v>0.63</v>
      </c>
      <c r="J805" s="216">
        <v>1.49</v>
      </c>
      <c r="K805" s="219"/>
      <c r="L805" s="206"/>
      <c r="R805" s="110">
        <f t="shared" si="85"/>
        <v>2002</v>
      </c>
      <c r="S805" s="122">
        <f t="shared" si="91"/>
        <v>2.12</v>
      </c>
      <c r="T805" s="111">
        <f>VLOOKUP(R805,'B4_VINTAGE-TAX'!$A$2:$C$100,3,FALSE)</f>
        <v>0.3</v>
      </c>
      <c r="U805" s="76">
        <v>1</v>
      </c>
      <c r="V805" s="126">
        <f t="shared" si="87"/>
        <v>0.63600000000000001</v>
      </c>
      <c r="W805" s="118">
        <f t="shared" si="86"/>
        <v>17</v>
      </c>
      <c r="X805" s="76">
        <v>1</v>
      </c>
      <c r="Y805" s="111">
        <f ca="1">IF(W805&gt;15,100%,OFFSET('B5_FED-CA Tax Depr Rates'!$D$23,0,'B1-NBV NTV Detail'!W805-1))</f>
        <v>1</v>
      </c>
      <c r="Z805" s="126">
        <f t="shared" ca="1" si="88"/>
        <v>1.484</v>
      </c>
      <c r="AA805" s="126">
        <f t="shared" ca="1" si="89"/>
        <v>2.12</v>
      </c>
      <c r="AB805" s="111">
        <f ca="1">IF($W805&gt;22,100%,OFFSET('B5_FED-CA Tax Depr Rates'!$D$30,0,'B1-NBV NTV Detail'!$W805-1))</f>
        <v>0.92917495565937902</v>
      </c>
      <c r="AC805" s="126">
        <f t="shared" ca="1" si="90"/>
        <v>1.9698509059978837</v>
      </c>
    </row>
    <row r="806" spans="1:29">
      <c r="A806" s="20" t="s">
        <v>93</v>
      </c>
      <c r="B806" s="24" t="s">
        <v>94</v>
      </c>
      <c r="C806" s="24" t="s">
        <v>109</v>
      </c>
      <c r="D806" s="24" t="s">
        <v>89</v>
      </c>
      <c r="E806" s="24" t="s">
        <v>96</v>
      </c>
      <c r="F806" s="213">
        <v>2003</v>
      </c>
      <c r="G806" s="215" t="s">
        <v>322</v>
      </c>
      <c r="H806" s="215">
        <v>0.26</v>
      </c>
      <c r="I806" s="215">
        <v>7.0000000000000007E-2</v>
      </c>
      <c r="J806" s="216">
        <v>0.19</v>
      </c>
      <c r="K806" s="219"/>
      <c r="L806" s="206"/>
      <c r="R806" s="110">
        <f t="shared" si="85"/>
        <v>2003</v>
      </c>
      <c r="S806" s="122">
        <f t="shared" si="91"/>
        <v>0.26</v>
      </c>
      <c r="T806" s="111">
        <f>VLOOKUP(R806,'B4_VINTAGE-TAX'!$A$2:$C$100,3,FALSE)</f>
        <v>0.3</v>
      </c>
      <c r="U806" s="76">
        <v>1</v>
      </c>
      <c r="V806" s="126">
        <f t="shared" si="87"/>
        <v>7.8E-2</v>
      </c>
      <c r="W806" s="118">
        <f t="shared" si="86"/>
        <v>16</v>
      </c>
      <c r="X806" s="76">
        <v>1</v>
      </c>
      <c r="Y806" s="111">
        <f ca="1">IF(W806&gt;15,100%,OFFSET('B5_FED-CA Tax Depr Rates'!$D$23,0,'B1-NBV NTV Detail'!W806-1))</f>
        <v>1</v>
      </c>
      <c r="Z806" s="126">
        <f t="shared" ca="1" si="88"/>
        <v>0.182</v>
      </c>
      <c r="AA806" s="126">
        <f t="shared" ca="1" si="89"/>
        <v>0.26</v>
      </c>
      <c r="AB806" s="111">
        <f ca="1">IF($W806&gt;22,100%,OFFSET('B5_FED-CA Tax Depr Rates'!$D$30,0,'B1-NBV NTV Detail'!$W806-1))</f>
        <v>0.90360004853597253</v>
      </c>
      <c r="AC806" s="126">
        <f t="shared" ca="1" si="90"/>
        <v>0.23493601261935287</v>
      </c>
    </row>
    <row r="807" spans="1:29">
      <c r="A807" s="20" t="s">
        <v>93</v>
      </c>
      <c r="B807" s="24" t="s">
        <v>94</v>
      </c>
      <c r="C807" s="24" t="s">
        <v>109</v>
      </c>
      <c r="D807" s="24" t="s">
        <v>89</v>
      </c>
      <c r="E807" s="24" t="s">
        <v>96</v>
      </c>
      <c r="F807" s="213">
        <v>2004</v>
      </c>
      <c r="G807" s="215" t="s">
        <v>322</v>
      </c>
      <c r="H807" s="215">
        <v>0.01</v>
      </c>
      <c r="I807" s="215">
        <v>0</v>
      </c>
      <c r="J807" s="216">
        <v>0.01</v>
      </c>
      <c r="K807" s="219"/>
      <c r="L807" s="206"/>
      <c r="R807" s="110">
        <f t="shared" si="85"/>
        <v>2004</v>
      </c>
      <c r="S807" s="122">
        <f t="shared" si="91"/>
        <v>0.01</v>
      </c>
      <c r="T807" s="111">
        <f>VLOOKUP(R807,'B4_VINTAGE-TAX'!$A$2:$C$100,3,FALSE)</f>
        <v>0.5</v>
      </c>
      <c r="U807" s="76">
        <v>1</v>
      </c>
      <c r="V807" s="126">
        <f t="shared" si="87"/>
        <v>5.0000000000000001E-3</v>
      </c>
      <c r="W807" s="118">
        <f t="shared" si="86"/>
        <v>15</v>
      </c>
      <c r="X807" s="76">
        <v>1</v>
      </c>
      <c r="Y807" s="111">
        <f ca="1">IF(W807&gt;15,100%,OFFSET('B5_FED-CA Tax Depr Rates'!$D$23,0,'B1-NBV NTV Detail'!W807-1))</f>
        <v>0.97050000000000025</v>
      </c>
      <c r="Z807" s="126">
        <f t="shared" ca="1" si="88"/>
        <v>4.8525000000000018E-3</v>
      </c>
      <c r="AA807" s="126">
        <f t="shared" ca="1" si="89"/>
        <v>9.8525000000000019E-3</v>
      </c>
      <c r="AB807" s="111">
        <f ca="1">IF($W807&gt;22,100%,OFFSET('B5_FED-CA Tax Depr Rates'!$D$30,0,'B1-NBV NTV Detail'!$W807-1))</f>
        <v>0.87408574782650539</v>
      </c>
      <c r="AC807" s="126">
        <f t="shared" ca="1" si="90"/>
        <v>8.7408574782650537E-3</v>
      </c>
    </row>
    <row r="808" spans="1:29">
      <c r="A808" s="20" t="s">
        <v>93</v>
      </c>
      <c r="B808" s="24" t="s">
        <v>94</v>
      </c>
      <c r="C808" s="24" t="s">
        <v>109</v>
      </c>
      <c r="D808" s="24" t="s">
        <v>89</v>
      </c>
      <c r="E808" s="24" t="s">
        <v>96</v>
      </c>
      <c r="F808" s="213">
        <v>2006</v>
      </c>
      <c r="G808" s="215">
        <v>1</v>
      </c>
      <c r="H808" s="215">
        <v>9.06</v>
      </c>
      <c r="I808" s="215">
        <v>2.0699999999999998</v>
      </c>
      <c r="J808" s="216">
        <v>6.99</v>
      </c>
      <c r="K808" s="219"/>
      <c r="L808" s="206"/>
      <c r="R808" s="110">
        <f t="shared" si="85"/>
        <v>2006</v>
      </c>
      <c r="S808" s="122">
        <f t="shared" si="91"/>
        <v>9.06</v>
      </c>
      <c r="T808" s="111">
        <f>VLOOKUP(R808,'B4_VINTAGE-TAX'!$A$2:$C$100,3,FALSE)</f>
        <v>0</v>
      </c>
      <c r="U808" s="76">
        <v>1</v>
      </c>
      <c r="V808" s="126">
        <f t="shared" si="87"/>
        <v>0</v>
      </c>
      <c r="W808" s="118">
        <f t="shared" si="86"/>
        <v>13</v>
      </c>
      <c r="X808" s="76">
        <v>1</v>
      </c>
      <c r="Y808" s="111">
        <f ca="1">IF(W808&gt;15,100%,OFFSET('B5_FED-CA Tax Depr Rates'!$D$23,0,'B1-NBV NTV Detail'!W808-1))</f>
        <v>0.85240000000000016</v>
      </c>
      <c r="Z808" s="126">
        <f t="shared" ca="1" si="88"/>
        <v>7.7227440000000023</v>
      </c>
      <c r="AA808" s="126">
        <f t="shared" ca="1" si="89"/>
        <v>7.7227440000000023</v>
      </c>
      <c r="AB808" s="111">
        <f ca="1">IF($W808&gt;22,100%,OFFSET('B5_FED-CA Tax Depr Rates'!$D$30,0,'B1-NBV NTV Detail'!$W808-1))</f>
        <v>0.80325314005651005</v>
      </c>
      <c r="AC808" s="126">
        <f t="shared" ca="1" si="90"/>
        <v>7.2774734489119819</v>
      </c>
    </row>
    <row r="809" spans="1:29">
      <c r="A809" s="20" t="s">
        <v>93</v>
      </c>
      <c r="B809" s="24" t="s">
        <v>94</v>
      </c>
      <c r="C809" s="24" t="s">
        <v>109</v>
      </c>
      <c r="D809" s="24" t="s">
        <v>89</v>
      </c>
      <c r="E809" s="24" t="s">
        <v>96</v>
      </c>
      <c r="F809" s="213">
        <v>2007</v>
      </c>
      <c r="G809" s="215" t="s">
        <v>322</v>
      </c>
      <c r="H809" s="215">
        <v>0.57999999999999996</v>
      </c>
      <c r="I809" s="215">
        <v>0.12</v>
      </c>
      <c r="J809" s="216">
        <v>0.46</v>
      </c>
      <c r="K809" s="219"/>
      <c r="L809" s="206"/>
      <c r="R809" s="110">
        <f t="shared" si="85"/>
        <v>2007</v>
      </c>
      <c r="S809" s="122">
        <f t="shared" si="91"/>
        <v>0.57999999999999996</v>
      </c>
      <c r="T809" s="111">
        <f>VLOOKUP(R809,'B4_VINTAGE-TAX'!$A$2:$C$100,3,FALSE)</f>
        <v>0</v>
      </c>
      <c r="U809" s="76">
        <v>1</v>
      </c>
      <c r="V809" s="126">
        <f t="shared" si="87"/>
        <v>0</v>
      </c>
      <c r="W809" s="118">
        <f t="shared" si="86"/>
        <v>12</v>
      </c>
      <c r="X809" s="76">
        <v>1</v>
      </c>
      <c r="Y809" s="111">
        <f ca="1">IF(W809&gt;15,100%,OFFSET('B5_FED-CA Tax Depr Rates'!$D$23,0,'B1-NBV NTV Detail'!W809-1))</f>
        <v>0.79330000000000012</v>
      </c>
      <c r="Z809" s="126">
        <f t="shared" ca="1" si="88"/>
        <v>0.46011400000000002</v>
      </c>
      <c r="AA809" s="126">
        <f t="shared" ca="1" si="89"/>
        <v>0.46011400000000002</v>
      </c>
      <c r="AB809" s="111">
        <f ca="1">IF($W809&gt;22,100%,OFFSET('B5_FED-CA Tax Depr Rates'!$D$30,0,'B1-NBV NTV Detail'!$W809-1))</f>
        <v>0.76192296715453778</v>
      </c>
      <c r="AC809" s="126">
        <f t="shared" ca="1" si="90"/>
        <v>0.44191532094963187</v>
      </c>
    </row>
    <row r="810" spans="1:29">
      <c r="A810" s="20" t="s">
        <v>93</v>
      </c>
      <c r="B810" s="24" t="s">
        <v>94</v>
      </c>
      <c r="C810" s="24" t="s">
        <v>109</v>
      </c>
      <c r="D810" s="24" t="s">
        <v>89</v>
      </c>
      <c r="E810" s="24" t="s">
        <v>96</v>
      </c>
      <c r="F810" s="213">
        <v>2008</v>
      </c>
      <c r="G810" s="215" t="s">
        <v>322</v>
      </c>
      <c r="H810" s="215">
        <v>1.01</v>
      </c>
      <c r="I810" s="215">
        <v>0.2</v>
      </c>
      <c r="J810" s="216">
        <v>0.81</v>
      </c>
      <c r="K810" s="219"/>
      <c r="L810" s="206"/>
      <c r="R810" s="110">
        <f t="shared" si="85"/>
        <v>2008</v>
      </c>
      <c r="S810" s="122">
        <f t="shared" si="91"/>
        <v>1.01</v>
      </c>
      <c r="T810" s="111"/>
      <c r="U810" s="76">
        <v>1</v>
      </c>
      <c r="V810" s="126">
        <f t="shared" si="87"/>
        <v>0</v>
      </c>
      <c r="W810" s="118">
        <f t="shared" si="86"/>
        <v>11</v>
      </c>
      <c r="X810" s="76">
        <v>1</v>
      </c>
      <c r="Y810" s="111">
        <f ca="1">IF(W810&gt;15,100%,OFFSET('B5_FED-CA Tax Depr Rates'!$D$23,0,'B1-NBV NTV Detail'!W810-1))</f>
        <v>0.73430000000000006</v>
      </c>
      <c r="Z810" s="126">
        <f t="shared" ca="1" si="88"/>
        <v>0.74164300000000005</v>
      </c>
      <c r="AA810" s="126">
        <f t="shared" ca="1" si="89"/>
        <v>0.74164300000000005</v>
      </c>
      <c r="AB810" s="111">
        <f ca="1">IF($W810&gt;22,100%,OFFSET('B5_FED-CA Tax Depr Rates'!$D$30,0,'B1-NBV NTV Detail'!$W810-1))</f>
        <v>0.71667614798826351</v>
      </c>
      <c r="AC810" s="126">
        <f t="shared" ca="1" si="90"/>
        <v>0.72384290946814611</v>
      </c>
    </row>
    <row r="811" spans="1:29">
      <c r="A811" s="20" t="s">
        <v>93</v>
      </c>
      <c r="B811" s="24" t="s">
        <v>94</v>
      </c>
      <c r="C811" s="24" t="s">
        <v>109</v>
      </c>
      <c r="D811" s="24" t="s">
        <v>89</v>
      </c>
      <c r="E811" s="24" t="s">
        <v>96</v>
      </c>
      <c r="F811" s="213">
        <v>2009</v>
      </c>
      <c r="G811" s="215">
        <v>8</v>
      </c>
      <c r="H811" s="215">
        <v>1.9</v>
      </c>
      <c r="I811" s="215">
        <v>0.34</v>
      </c>
      <c r="J811" s="216">
        <v>1.56</v>
      </c>
      <c r="K811" s="219"/>
      <c r="L811" s="206"/>
      <c r="R811" s="110">
        <f t="shared" si="85"/>
        <v>2009</v>
      </c>
      <c r="S811" s="122">
        <f t="shared" si="91"/>
        <v>1.9</v>
      </c>
      <c r="T811" s="111">
        <f>VLOOKUP(R811,'B4_VINTAGE-TAX'!$A$2:$C$100,3,FALSE)</f>
        <v>0.5</v>
      </c>
      <c r="U811" s="76">
        <v>1</v>
      </c>
      <c r="V811" s="126">
        <f t="shared" si="87"/>
        <v>0.95</v>
      </c>
      <c r="W811" s="118">
        <f t="shared" si="86"/>
        <v>10</v>
      </c>
      <c r="X811" s="76">
        <v>1</v>
      </c>
      <c r="Y811" s="111">
        <f ca="1">IF(W811&gt;15,100%,OFFSET('B5_FED-CA Tax Depr Rates'!$D$23,0,'B1-NBV NTV Detail'!W811-1))</f>
        <v>0.67520000000000002</v>
      </c>
      <c r="Z811" s="126">
        <f t="shared" ca="1" si="88"/>
        <v>0.64144000000000001</v>
      </c>
      <c r="AA811" s="126">
        <f t="shared" ca="1" si="89"/>
        <v>1.59144</v>
      </c>
      <c r="AB811" s="111">
        <f ca="1">IF($W811&gt;22,100%,OFFSET('B5_FED-CA Tax Depr Rates'!$D$30,0,'B1-NBV NTV Detail'!$W811-1))</f>
        <v>0.66749929349637782</v>
      </c>
      <c r="AC811" s="126">
        <f t="shared" ca="1" si="90"/>
        <v>1.2682486576431178</v>
      </c>
    </row>
    <row r="812" spans="1:29">
      <c r="A812" s="20" t="s">
        <v>93</v>
      </c>
      <c r="B812" s="24" t="s">
        <v>94</v>
      </c>
      <c r="C812" s="24" t="s">
        <v>109</v>
      </c>
      <c r="D812" s="24" t="s">
        <v>89</v>
      </c>
      <c r="E812" s="24" t="s">
        <v>96</v>
      </c>
      <c r="F812" s="213">
        <v>2010</v>
      </c>
      <c r="G812" s="215" t="s">
        <v>322</v>
      </c>
      <c r="H812" s="215">
        <v>0</v>
      </c>
      <c r="I812" s="215" t="s">
        <v>322</v>
      </c>
      <c r="J812" s="216" t="s">
        <v>322</v>
      </c>
      <c r="K812" s="219"/>
      <c r="L812" s="206"/>
      <c r="R812" s="110">
        <f t="shared" si="85"/>
        <v>2010</v>
      </c>
      <c r="S812" s="122">
        <f>H812</f>
        <v>0</v>
      </c>
      <c r="T812" s="111">
        <f>VLOOKUP(R812,'B4_VINTAGE-TAX'!$A$2:$C$100,3,FALSE)</f>
        <v>0.5</v>
      </c>
      <c r="U812" s="76">
        <v>1</v>
      </c>
      <c r="V812" s="205">
        <f>S812*T812</f>
        <v>0</v>
      </c>
      <c r="W812" s="118">
        <f t="shared" si="86"/>
        <v>9</v>
      </c>
      <c r="X812" s="76">
        <v>1</v>
      </c>
      <c r="Y812" s="111">
        <f ca="1">IF(W812&gt;15,100%,OFFSET('B5_FED-CA Tax Depr Rates'!$D$23,0,'B1-NBV NTV Detail'!W812-1))</f>
        <v>0.61620000000000008</v>
      </c>
      <c r="Z812" s="126">
        <f t="shared" ca="1" si="88"/>
        <v>0</v>
      </c>
      <c r="AA812" s="126">
        <f t="shared" ca="1" si="89"/>
        <v>0</v>
      </c>
      <c r="AB812" s="111">
        <f ca="1">IF($W812&gt;22,100%,OFFSET('B5_FED-CA Tax Depr Rates'!$D$30,0,'B1-NBV NTV Detail'!$W812-1))</f>
        <v>0.61435779807049151</v>
      </c>
      <c r="AC812" s="126">
        <f t="shared" ca="1" si="90"/>
        <v>0</v>
      </c>
    </row>
    <row r="813" spans="1:29">
      <c r="A813" s="20" t="s">
        <v>93</v>
      </c>
      <c r="B813" s="24" t="s">
        <v>94</v>
      </c>
      <c r="C813" s="24" t="s">
        <v>110</v>
      </c>
      <c r="D813" s="24" t="s">
        <v>98</v>
      </c>
      <c r="E813" s="24" t="s">
        <v>96</v>
      </c>
      <c r="F813" s="213">
        <v>2010</v>
      </c>
      <c r="G813" s="215" t="s">
        <v>322</v>
      </c>
      <c r="H813" s="215">
        <v>0</v>
      </c>
      <c r="I813" s="215" t="s">
        <v>322</v>
      </c>
      <c r="J813" s="216" t="s">
        <v>322</v>
      </c>
      <c r="K813" s="219"/>
      <c r="L813" s="206"/>
      <c r="R813" s="110">
        <f t="shared" si="85"/>
        <v>2010</v>
      </c>
      <c r="S813" s="122">
        <f t="shared" si="91"/>
        <v>0</v>
      </c>
      <c r="T813" s="111">
        <f>VLOOKUP(R813,'B4_VINTAGE-TAX'!$A$2:$C$100,3,FALSE)</f>
        <v>0.5</v>
      </c>
      <c r="U813" s="76">
        <v>1</v>
      </c>
      <c r="V813" s="126">
        <f t="shared" si="87"/>
        <v>0</v>
      </c>
      <c r="W813" s="118">
        <f t="shared" si="86"/>
        <v>9</v>
      </c>
      <c r="X813" s="76">
        <v>1</v>
      </c>
      <c r="Y813" s="111">
        <f ca="1">IF(W813&gt;15,100%,OFFSET('B5_FED-CA Tax Depr Rates'!$D$23,0,'B1-NBV NTV Detail'!W813-1))</f>
        <v>0.61620000000000008</v>
      </c>
      <c r="Z813" s="126">
        <f t="shared" ca="1" si="88"/>
        <v>0</v>
      </c>
      <c r="AA813" s="126">
        <f t="shared" ca="1" si="89"/>
        <v>0</v>
      </c>
      <c r="AB813" s="111">
        <f ca="1">IF($W813&gt;22,100%,OFFSET('B5_FED-CA Tax Depr Rates'!$D$30,0,'B1-NBV NTV Detail'!$W813-1))</f>
        <v>0.61435779807049151</v>
      </c>
      <c r="AC813" s="126">
        <f t="shared" ca="1" si="90"/>
        <v>0</v>
      </c>
    </row>
    <row r="814" spans="1:29">
      <c r="A814" s="20" t="s">
        <v>93</v>
      </c>
      <c r="B814" s="24" t="s">
        <v>94</v>
      </c>
      <c r="C814" s="24" t="s">
        <v>110</v>
      </c>
      <c r="D814" s="24" t="s">
        <v>98</v>
      </c>
      <c r="E814" s="24" t="s">
        <v>96</v>
      </c>
      <c r="F814" s="213">
        <v>2011</v>
      </c>
      <c r="G814" s="215" t="s">
        <v>322</v>
      </c>
      <c r="H814" s="215">
        <v>0</v>
      </c>
      <c r="I814" s="215" t="s">
        <v>322</v>
      </c>
      <c r="J814" s="216" t="s">
        <v>322</v>
      </c>
      <c r="K814" s="219"/>
      <c r="L814" s="206"/>
      <c r="R814" s="110">
        <f t="shared" si="85"/>
        <v>2011</v>
      </c>
      <c r="S814" s="122">
        <f t="shared" si="91"/>
        <v>0</v>
      </c>
      <c r="T814" s="111">
        <f>VLOOKUP(R814,'B4_VINTAGE-TAX'!$A$2:$C$100,3,FALSE)</f>
        <v>1</v>
      </c>
      <c r="U814" s="76">
        <v>1</v>
      </c>
      <c r="V814" s="126">
        <f t="shared" si="87"/>
        <v>0</v>
      </c>
      <c r="W814" s="118">
        <f t="shared" si="86"/>
        <v>8</v>
      </c>
      <c r="X814" s="76">
        <v>1</v>
      </c>
      <c r="Y814" s="111">
        <f ca="1">IF(W814&gt;15,100%,OFFSET('B5_FED-CA Tax Depr Rates'!$D$23,0,'B1-NBV NTV Detail'!W814-1))</f>
        <v>0.55710000000000004</v>
      </c>
      <c r="Z814" s="126">
        <f t="shared" ca="1" si="88"/>
        <v>0</v>
      </c>
      <c r="AA814" s="126">
        <f t="shared" ca="1" si="89"/>
        <v>0</v>
      </c>
      <c r="AB814" s="111">
        <f ca="1">IF($W814&gt;22,100%,OFFSET('B5_FED-CA Tax Depr Rates'!$D$30,0,'B1-NBV NTV Detail'!$W814-1))</f>
        <v>0.55729284590803763</v>
      </c>
      <c r="AC814" s="126">
        <f t="shared" ca="1" si="90"/>
        <v>0</v>
      </c>
    </row>
    <row r="815" spans="1:29">
      <c r="A815" s="20" t="s">
        <v>93</v>
      </c>
      <c r="B815" s="24" t="s">
        <v>94</v>
      </c>
      <c r="C815" s="24" t="s">
        <v>110</v>
      </c>
      <c r="D815" s="24" t="s">
        <v>89</v>
      </c>
      <c r="E815" s="24" t="s">
        <v>96</v>
      </c>
      <c r="F815" s="213">
        <v>2012</v>
      </c>
      <c r="G815" s="215">
        <v>10</v>
      </c>
      <c r="H815" s="215">
        <v>73703.25</v>
      </c>
      <c r="I815" s="215">
        <v>10411.41</v>
      </c>
      <c r="J815" s="216">
        <v>63291.839999999997</v>
      </c>
      <c r="K815" s="219"/>
      <c r="L815" s="206"/>
      <c r="R815" s="110">
        <f t="shared" si="85"/>
        <v>2012</v>
      </c>
      <c r="S815" s="122">
        <f t="shared" si="91"/>
        <v>73703.25</v>
      </c>
      <c r="T815" s="111">
        <f>VLOOKUP(R815,'B4_VINTAGE-TAX'!$A$2:$C$100,3,FALSE)</f>
        <v>0.5</v>
      </c>
      <c r="U815" s="76">
        <v>1</v>
      </c>
      <c r="V815" s="126">
        <f t="shared" si="87"/>
        <v>36851.625</v>
      </c>
      <c r="W815" s="118">
        <f t="shared" si="86"/>
        <v>7</v>
      </c>
      <c r="X815" s="76">
        <v>1</v>
      </c>
      <c r="Y815" s="111">
        <f ca="1">IF(W815&gt;15,100%,OFFSET('B5_FED-CA Tax Depr Rates'!$D$23,0,'B1-NBV NTV Detail'!W815-1))</f>
        <v>0.49810000000000004</v>
      </c>
      <c r="Z815" s="126">
        <f t="shared" ca="1" si="88"/>
        <v>18355.794412500003</v>
      </c>
      <c r="AA815" s="126">
        <f t="shared" ca="1" si="89"/>
        <v>55207.419412500007</v>
      </c>
      <c r="AB815" s="111">
        <f ca="1">IF($W815&gt;22,100%,OFFSET('B5_FED-CA Tax Depr Rates'!$D$30,0,'B1-NBV NTV Detail'!$W815-1))</f>
        <v>0.4962940561019884</v>
      </c>
      <c r="AC815" s="126">
        <f t="shared" ca="1" si="90"/>
        <v>36578.484890398875</v>
      </c>
    </row>
    <row r="816" spans="1:29">
      <c r="A816" s="20" t="s">
        <v>93</v>
      </c>
      <c r="B816" s="24" t="s">
        <v>94</v>
      </c>
      <c r="C816" s="24" t="s">
        <v>110</v>
      </c>
      <c r="D816" s="24" t="s">
        <v>89</v>
      </c>
      <c r="E816" s="24" t="s">
        <v>96</v>
      </c>
      <c r="F816" s="213">
        <v>2013</v>
      </c>
      <c r="G816" s="215">
        <v>10</v>
      </c>
      <c r="H816" s="215">
        <v>-87285.43</v>
      </c>
      <c r="I816" s="215">
        <v>-12330.05</v>
      </c>
      <c r="J816" s="216">
        <v>-74955.38</v>
      </c>
      <c r="K816" s="219"/>
      <c r="L816" s="206"/>
      <c r="R816" s="110">
        <f t="shared" si="85"/>
        <v>2013</v>
      </c>
      <c r="S816" s="122">
        <f t="shared" si="91"/>
        <v>-87285.43</v>
      </c>
      <c r="T816" s="111">
        <f>VLOOKUP(R816,'B4_VINTAGE-TAX'!$A$2:$C$100,3,FALSE)</f>
        <v>0.5</v>
      </c>
      <c r="U816" s="76">
        <v>1</v>
      </c>
      <c r="V816" s="126">
        <f t="shared" si="87"/>
        <v>-43642.714999999997</v>
      </c>
      <c r="W816" s="118">
        <f t="shared" si="86"/>
        <v>6</v>
      </c>
      <c r="X816" s="76">
        <v>1</v>
      </c>
      <c r="Y816" s="111">
        <f ca="1">IF(W816&gt;15,100%,OFFSET('B5_FED-CA Tax Depr Rates'!$D$23,0,'B1-NBV NTV Detail'!W816-1))</f>
        <v>0.43910000000000005</v>
      </c>
      <c r="Z816" s="126">
        <f t="shared" ca="1" si="88"/>
        <v>-19163.516156500002</v>
      </c>
      <c r="AA816" s="126">
        <f t="shared" ca="1" si="89"/>
        <v>-62806.231156499998</v>
      </c>
      <c r="AB816" s="111">
        <f ca="1">IF($W816&gt;22,100%,OFFSET('B5_FED-CA Tax Depr Rates'!$D$30,0,'B1-NBV NTV Detail'!$W816-1))</f>
        <v>0.43135477094376656</v>
      </c>
      <c r="AC816" s="126">
        <f t="shared" ca="1" si="90"/>
        <v>-37650.986664378164</v>
      </c>
    </row>
    <row r="817" spans="1:29">
      <c r="A817" s="20" t="s">
        <v>93</v>
      </c>
      <c r="B817" s="24" t="s">
        <v>94</v>
      </c>
      <c r="C817" s="24" t="s">
        <v>110</v>
      </c>
      <c r="D817" s="24" t="s">
        <v>89</v>
      </c>
      <c r="E817" s="24" t="s">
        <v>96</v>
      </c>
      <c r="F817" s="213">
        <v>2014</v>
      </c>
      <c r="G817" s="215">
        <v>10</v>
      </c>
      <c r="H817" s="215">
        <v>160455.38</v>
      </c>
      <c r="I817" s="215">
        <v>22666.12</v>
      </c>
      <c r="J817" s="216">
        <v>137789.26</v>
      </c>
      <c r="K817" s="219"/>
      <c r="L817" s="206"/>
      <c r="R817" s="110">
        <f t="shared" si="85"/>
        <v>2014</v>
      </c>
      <c r="S817" s="122">
        <f t="shared" si="91"/>
        <v>160455.38</v>
      </c>
      <c r="T817" s="111">
        <f>VLOOKUP(R817,'B4_VINTAGE-TAX'!$A$2:$C$100,3,FALSE)</f>
        <v>0.5</v>
      </c>
      <c r="U817" s="76">
        <v>1</v>
      </c>
      <c r="V817" s="126">
        <f t="shared" si="87"/>
        <v>80227.69</v>
      </c>
      <c r="W817" s="118">
        <f t="shared" si="86"/>
        <v>5</v>
      </c>
      <c r="X817" s="76">
        <v>1</v>
      </c>
      <c r="Y817" s="111">
        <f ca="1">IF(W817&gt;15,100%,OFFSET('B5_FED-CA Tax Depr Rates'!$D$23,0,'B1-NBV NTV Detail'!W817-1))</f>
        <v>0.37680000000000002</v>
      </c>
      <c r="Z817" s="126">
        <f t="shared" ca="1" si="88"/>
        <v>30229.793592000002</v>
      </c>
      <c r="AA817" s="126">
        <f t="shared" ca="1" si="89"/>
        <v>110457.483592</v>
      </c>
      <c r="AB817" s="111">
        <f ca="1">IF($W817&gt;22,100%,OFFSET('B5_FED-CA Tax Depr Rates'!$D$30,0,'B1-NBV NTV Detail'!$W817-1))</f>
        <v>0.36250534859166655</v>
      </c>
      <c r="AC817" s="126">
        <f t="shared" ca="1" si="90"/>
        <v>58165.933460308326</v>
      </c>
    </row>
    <row r="818" spans="1:29">
      <c r="A818" s="20" t="s">
        <v>93</v>
      </c>
      <c r="B818" s="24" t="s">
        <v>94</v>
      </c>
      <c r="C818" s="24" t="s">
        <v>110</v>
      </c>
      <c r="D818" s="24" t="s">
        <v>89</v>
      </c>
      <c r="E818" s="24" t="s">
        <v>96</v>
      </c>
      <c r="F818" s="213">
        <v>2017</v>
      </c>
      <c r="G818" s="215">
        <v>4</v>
      </c>
      <c r="H818" s="215">
        <v>559134.78</v>
      </c>
      <c r="I818" s="215">
        <v>16396.12</v>
      </c>
      <c r="J818" s="216">
        <v>542738.66</v>
      </c>
      <c r="K818" s="219"/>
      <c r="L818" s="206"/>
      <c r="R818" s="110">
        <f t="shared" si="85"/>
        <v>2017</v>
      </c>
      <c r="S818" s="122">
        <f t="shared" si="91"/>
        <v>559134.78</v>
      </c>
      <c r="T818" s="111">
        <f>VLOOKUP(R818,'B4_VINTAGE-TAX'!$A$2:$C$100,3,FALSE)</f>
        <v>0.375</v>
      </c>
      <c r="U818" s="76">
        <v>1</v>
      </c>
      <c r="V818" s="126">
        <f t="shared" si="87"/>
        <v>209675.54250000001</v>
      </c>
      <c r="W818" s="118">
        <f t="shared" si="86"/>
        <v>2</v>
      </c>
      <c r="X818" s="76">
        <v>1</v>
      </c>
      <c r="Y818" s="111">
        <f ca="1">IF(W818&gt;15,100%,OFFSET('B5_FED-CA Tax Depr Rates'!$D$23,0,'B1-NBV NTV Detail'!W818-1))</f>
        <v>0.14500000000000002</v>
      </c>
      <c r="Z818" s="126">
        <f t="shared" ca="1" si="88"/>
        <v>50671.589437500013</v>
      </c>
      <c r="AA818" s="126">
        <f t="shared" ca="1" si="89"/>
        <v>260347.13193750003</v>
      </c>
      <c r="AB818" s="111">
        <f ca="1">IF($W818&gt;22,100%,OFFSET('B5_FED-CA Tax Depr Rates'!$D$30,0,'B1-NBV NTV Detail'!$W818-1))</f>
        <v>0.13226404999999999</v>
      </c>
      <c r="AC818" s="126">
        <f t="shared" ca="1" si="90"/>
        <v>73953.430498659</v>
      </c>
    </row>
    <row r="819" spans="1:29">
      <c r="A819" s="20" t="s">
        <v>93</v>
      </c>
      <c r="B819" s="24" t="s">
        <v>94</v>
      </c>
      <c r="C819" s="24" t="s">
        <v>110</v>
      </c>
      <c r="D819" s="24" t="s">
        <v>89</v>
      </c>
      <c r="E819" s="24" t="s">
        <v>96</v>
      </c>
      <c r="F819" s="213">
        <v>2018</v>
      </c>
      <c r="G819" s="215">
        <v>22</v>
      </c>
      <c r="H819" s="215">
        <v>220884.03</v>
      </c>
      <c r="I819" s="215">
        <v>5510.89</v>
      </c>
      <c r="J819" s="216">
        <v>215373.14</v>
      </c>
      <c r="K819" s="219"/>
      <c r="L819" s="206"/>
      <c r="R819" s="110">
        <f t="shared" si="85"/>
        <v>2018</v>
      </c>
      <c r="S819" s="122">
        <f t="shared" si="91"/>
        <v>220884.03</v>
      </c>
      <c r="T819" s="111">
        <v>0</v>
      </c>
      <c r="U819" s="76">
        <v>1</v>
      </c>
      <c r="V819" s="126">
        <f t="shared" si="87"/>
        <v>0</v>
      </c>
      <c r="W819" s="118">
        <f t="shared" si="86"/>
        <v>1</v>
      </c>
      <c r="X819" s="76">
        <v>1</v>
      </c>
      <c r="Y819" s="111">
        <f ca="1">IF(W819&gt;15,100%,OFFSET('B5_FED-CA Tax Depr Rates'!$D$23,0,'B1-NBV NTV Detail'!W819-1))</f>
        <v>0.05</v>
      </c>
      <c r="Z819" s="126">
        <f t="shared" ca="1" si="88"/>
        <v>11044.201500000001</v>
      </c>
      <c r="AA819" s="126">
        <f t="shared" ca="1" si="89"/>
        <v>11044.201500000001</v>
      </c>
      <c r="AB819" s="111">
        <f ca="1">IF($W819&gt;22,100%,OFFSET('B5_FED-CA Tax Depr Rates'!$D$30,0,'B1-NBV NTV Detail'!$W819-1))</f>
        <v>4.5499999999999999E-2</v>
      </c>
      <c r="AC819" s="126">
        <f t="shared" ca="1" si="90"/>
        <v>10050.223365</v>
      </c>
    </row>
    <row r="820" spans="1:29">
      <c r="A820" s="20" t="s">
        <v>111</v>
      </c>
      <c r="B820" s="24" t="s">
        <v>112</v>
      </c>
      <c r="C820" s="24" t="s">
        <v>104</v>
      </c>
      <c r="D820" s="24" t="s">
        <v>89</v>
      </c>
      <c r="E820" s="24" t="s">
        <v>96</v>
      </c>
      <c r="F820" s="213">
        <v>2014</v>
      </c>
      <c r="G820" s="215">
        <v>50</v>
      </c>
      <c r="H820" s="215">
        <v>514943.45</v>
      </c>
      <c r="I820" s="215">
        <v>54770.36</v>
      </c>
      <c r="J820" s="216">
        <v>460173.09</v>
      </c>
      <c r="K820" s="219"/>
      <c r="L820" s="206"/>
      <c r="R820" s="110">
        <f t="shared" si="85"/>
        <v>2014</v>
      </c>
      <c r="S820" s="122">
        <f t="shared" si="91"/>
        <v>514943.45</v>
      </c>
      <c r="T820" s="111">
        <f>VLOOKUP(R820,'B4_VINTAGE-TAX'!$A$2:$C$100,3,FALSE)</f>
        <v>0.5</v>
      </c>
      <c r="U820" s="76">
        <v>1</v>
      </c>
      <c r="V820" s="126">
        <f t="shared" si="87"/>
        <v>257471.72500000001</v>
      </c>
      <c r="W820" s="118">
        <f t="shared" si="86"/>
        <v>5</v>
      </c>
      <c r="X820" s="76">
        <v>1</v>
      </c>
      <c r="Y820" s="111">
        <f ca="1">IF(W820&gt;15,100%,OFFSET('B5_FED-CA Tax Depr Rates'!$D$23,0,'B1-NBV NTV Detail'!W820-1))</f>
        <v>0.37680000000000002</v>
      </c>
      <c r="Z820" s="126">
        <f t="shared" ca="1" si="88"/>
        <v>97015.345980000013</v>
      </c>
      <c r="AA820" s="126">
        <f t="shared" ca="1" si="89"/>
        <v>354487.07098000002</v>
      </c>
      <c r="AB820" s="111">
        <f ca="1">IF($W820&gt;22,100%,OFFSET('B5_FED-CA Tax Depr Rates'!$D$30,0,'B1-NBV NTV Detail'!$W820-1))</f>
        <v>0.36250534859166655</v>
      </c>
      <c r="AC820" s="130">
        <f ca="1">AB820*S820</f>
        <v>186669.75484724541</v>
      </c>
    </row>
    <row r="821" spans="1:29">
      <c r="A821" s="20" t="s">
        <v>111</v>
      </c>
      <c r="B821" s="24" t="s">
        <v>112</v>
      </c>
      <c r="C821" s="24" t="s">
        <v>110</v>
      </c>
      <c r="D821" s="24" t="s">
        <v>89</v>
      </c>
      <c r="E821" s="24" t="s">
        <v>96</v>
      </c>
      <c r="F821" s="213">
        <v>2014</v>
      </c>
      <c r="G821" s="215" t="s">
        <v>322</v>
      </c>
      <c r="H821" s="215">
        <v>0</v>
      </c>
      <c r="I821" s="215" t="s">
        <v>322</v>
      </c>
      <c r="J821" s="216" t="s">
        <v>322</v>
      </c>
      <c r="K821" s="219"/>
      <c r="L821" s="206"/>
      <c r="R821" s="110">
        <f t="shared" si="85"/>
        <v>2014</v>
      </c>
      <c r="S821" s="122">
        <f t="shared" si="91"/>
        <v>0</v>
      </c>
      <c r="T821" s="111">
        <f>VLOOKUP(R821,'B4_VINTAGE-TAX'!$A$2:$C$100,3,FALSE)</f>
        <v>0.5</v>
      </c>
      <c r="U821" s="76">
        <v>1</v>
      </c>
      <c r="V821" s="126">
        <f t="shared" si="87"/>
        <v>0</v>
      </c>
      <c r="W821" s="118">
        <f t="shared" si="86"/>
        <v>5</v>
      </c>
      <c r="X821" s="76">
        <v>1</v>
      </c>
      <c r="Y821" s="111">
        <f ca="1">IF(W821&gt;15,100%,OFFSET('B5_FED-CA Tax Depr Rates'!$D$23,0,'B1-NBV NTV Detail'!W821-1))</f>
        <v>0.37680000000000002</v>
      </c>
      <c r="Z821" s="126">
        <f t="shared" ca="1" si="88"/>
        <v>0</v>
      </c>
      <c r="AA821" s="126">
        <f ca="1">V821+Z821</f>
        <v>0</v>
      </c>
      <c r="AB821" s="111">
        <f ca="1">IF($W821&gt;22,100%,OFFSET('B5_FED-CA Tax Depr Rates'!$D$30,0,'B1-NBV NTV Detail'!$W821-1))</f>
        <v>0.36250534859166655</v>
      </c>
      <c r="AC821" s="126">
        <f t="shared" ca="1" si="90"/>
        <v>0</v>
      </c>
    </row>
    <row r="822" spans="1:29">
      <c r="A822" s="20" t="s">
        <v>111</v>
      </c>
      <c r="B822" s="24" t="s">
        <v>112</v>
      </c>
      <c r="C822" s="24" t="s">
        <v>110</v>
      </c>
      <c r="D822" s="24" t="s">
        <v>89</v>
      </c>
      <c r="E822" s="24" t="s">
        <v>96</v>
      </c>
      <c r="F822" s="213">
        <v>2015</v>
      </c>
      <c r="G822" s="215" t="s">
        <v>322</v>
      </c>
      <c r="H822" s="215">
        <v>0</v>
      </c>
      <c r="I822" s="215" t="s">
        <v>322</v>
      </c>
      <c r="J822" s="216" t="s">
        <v>322</v>
      </c>
      <c r="K822" s="219"/>
      <c r="R822" s="110">
        <f t="shared" si="85"/>
        <v>2015</v>
      </c>
      <c r="S822" s="122">
        <f t="shared" si="91"/>
        <v>0</v>
      </c>
      <c r="T822" s="111">
        <f>VLOOKUP(R822,'B4_VINTAGE-TAX'!$A$2:$C$100,3,FALSE)</f>
        <v>0.5</v>
      </c>
      <c r="U822" s="76">
        <v>1</v>
      </c>
      <c r="V822" s="126">
        <f t="shared" si="87"/>
        <v>0</v>
      </c>
      <c r="W822" s="118">
        <f>2018-R822+1</f>
        <v>4</v>
      </c>
      <c r="X822" s="76">
        <v>1</v>
      </c>
      <c r="Y822" s="111">
        <f ca="1">IF(W822&gt;15,100%,OFFSET('B5_FED-CA Tax Depr Rates'!$D$23,0,'B1-NBV NTV Detail'!W822-1))</f>
        <v>0.30750000000000005</v>
      </c>
      <c r="Z822" s="126">
        <f t="shared" ca="1" si="88"/>
        <v>0</v>
      </c>
      <c r="AA822" s="126">
        <f t="shared" ca="1" si="89"/>
        <v>0</v>
      </c>
      <c r="AB822" s="111">
        <f ca="1">IF($W822&gt;22,100%,OFFSET('B5_FED-CA Tax Depr Rates'!$D$30,0,'B1-NBV NTV Detail'!$W822-1))</f>
        <v>0.289699552748375</v>
      </c>
      <c r="AC822" s="126">
        <f t="shared" ca="1" si="90"/>
        <v>0</v>
      </c>
    </row>
    <row r="823" spans="1:29" s="2" customFormat="1" ht="15.75" thickBot="1">
      <c r="A823" s="105" t="s">
        <v>30</v>
      </c>
      <c r="B823" s="106"/>
      <c r="C823" s="106"/>
      <c r="D823" s="106"/>
      <c r="E823" s="106"/>
      <c r="F823" s="107"/>
      <c r="G823" s="218">
        <v>371569</v>
      </c>
      <c r="H823" s="218">
        <v>9178457.3200000003</v>
      </c>
      <c r="I823" s="218">
        <v>5335047.47</v>
      </c>
      <c r="J823" s="27">
        <v>3843409.85</v>
      </c>
      <c r="K823" s="108"/>
      <c r="N823" s="109"/>
      <c r="O823" s="104"/>
      <c r="P823" s="104"/>
      <c r="Q823" s="104"/>
      <c r="R823" s="234"/>
      <c r="S823" s="235">
        <f>SUM(S12:S822)</f>
        <v>9178457.3199999891</v>
      </c>
      <c r="T823" s="236"/>
      <c r="U823" s="236"/>
      <c r="V823" s="237">
        <f>SUM(V12:V822)</f>
        <v>808302.02274999989</v>
      </c>
      <c r="W823" s="236"/>
      <c r="X823" s="236"/>
      <c r="Y823" s="236"/>
      <c r="Z823" s="237">
        <f ca="1">SUM(Z12:Z822)</f>
        <v>7527126.9047649885</v>
      </c>
      <c r="AA823" s="235">
        <f ca="1">SUM(AA12:AA822)</f>
        <v>8335428.9275149899</v>
      </c>
      <c r="AB823" s="236"/>
      <c r="AC823" s="235">
        <f ca="1">SUM(AC12:AC822)</f>
        <v>7825291.1629892187</v>
      </c>
    </row>
    <row r="824" spans="1:29" ht="15.75" thickTop="1">
      <c r="H824" s="131" t="s">
        <v>8</v>
      </c>
      <c r="I824" s="131" t="s">
        <v>285</v>
      </c>
      <c r="J824" s="131" t="s">
        <v>282</v>
      </c>
      <c r="R824" s="238"/>
      <c r="S824" s="239" t="s">
        <v>8</v>
      </c>
      <c r="T824" s="240"/>
      <c r="U824" s="240"/>
      <c r="V824" s="241" t="s">
        <v>283</v>
      </c>
      <c r="W824" s="240"/>
      <c r="X824" s="240"/>
      <c r="Y824" s="240"/>
      <c r="Z824" s="241"/>
      <c r="AA824" s="241"/>
      <c r="AB824" s="240"/>
      <c r="AC824" s="242" t="s">
        <v>326</v>
      </c>
    </row>
    <row r="825" spans="1:29" s="18" customFormat="1" ht="45">
      <c r="N825" s="28"/>
      <c r="O825" s="77"/>
      <c r="P825" s="77"/>
      <c r="Q825" s="77"/>
      <c r="R825" s="238"/>
      <c r="S825" s="243" t="str">
        <f>S11</f>
        <v>Book Cost ($) 
DEC 2018</v>
      </c>
      <c r="T825" s="243" t="str">
        <f>T11</f>
        <v>FED Bonus %</v>
      </c>
      <c r="U825" s="243" t="str">
        <f>U11</f>
        <v>Bonus Eligibility</v>
      </c>
      <c r="V825" s="243" t="str">
        <f>V11</f>
        <v>FED Bonus Amount</v>
      </c>
      <c r="W825" s="244"/>
      <c r="X825" s="244"/>
      <c r="Y825" s="244"/>
      <c r="Z825" s="243"/>
      <c r="AA825" s="243" t="str">
        <f>AA11</f>
        <v>FED Total Tax Depr</v>
      </c>
      <c r="AB825" s="244"/>
      <c r="AC825" s="243" t="str">
        <f>AC11</f>
        <v>CA Regular Tax Depr</v>
      </c>
    </row>
    <row r="826" spans="1:29">
      <c r="H826" s="133" t="s">
        <v>8</v>
      </c>
      <c r="I826" s="133" t="s">
        <v>280</v>
      </c>
      <c r="J826" s="133" t="s">
        <v>281</v>
      </c>
      <c r="K826" s="18"/>
    </row>
    <row r="827" spans="1:29">
      <c r="H827" s="112">
        <f>H823</f>
        <v>9178457.3200000003</v>
      </c>
      <c r="I827" s="132">
        <f ca="1">AA823</f>
        <v>8335428.9275149899</v>
      </c>
      <c r="J827" s="112">
        <f ca="1">H827-I827</f>
        <v>843028.39248501044</v>
      </c>
      <c r="K827" s="2" t="s">
        <v>284</v>
      </c>
    </row>
    <row r="828" spans="1:29">
      <c r="H828" s="112">
        <f>H827</f>
        <v>9178457.3200000003</v>
      </c>
      <c r="I828" s="132">
        <f ca="1">AC823</f>
        <v>7825291.1629892187</v>
      </c>
      <c r="J828" s="112">
        <f ca="1">H828-I828</f>
        <v>1353166.1570107816</v>
      </c>
      <c r="K828" s="2" t="s">
        <v>232</v>
      </c>
    </row>
  </sheetData>
  <mergeCells count="2">
    <mergeCell ref="AA7:AA9"/>
    <mergeCell ref="AC7:AC9"/>
  </mergeCells>
  <pageMargins left="0.7" right="0.7" top="0.75" bottom="0.75" header="0.3" footer="0.3"/>
  <pageSetup scale="10" orientation="landscape" r:id="rId1"/>
  <headerFooter>
    <oddHeader>&amp;LS851-Line306-Sale_DR_CalAdvocates_001-Q01Atch01</oddHeader>
  </headerFooter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D243-41C3-43F7-9F0C-0EAFC0E419E9}">
  <sheetPr>
    <pageSetUpPr fitToPage="1"/>
  </sheetPr>
  <dimension ref="A1:XFD1048575"/>
  <sheetViews>
    <sheetView tabSelected="1" zoomScale="90" zoomScaleNormal="90" workbookViewId="0">
      <selection sqref="A1:I1"/>
    </sheetView>
  </sheetViews>
  <sheetFormatPr defaultColWidth="9.140625" defaultRowHeight="15" outlineLevelCol="1"/>
  <cols>
    <col min="1" max="1" width="15.85546875" style="206" bestFit="1" customWidth="1"/>
    <col min="2" max="2" width="15.85546875" style="206" customWidth="1"/>
    <col min="3" max="3" width="24.140625" style="206" bestFit="1" customWidth="1"/>
    <col min="4" max="4" width="34.7109375" style="206" hidden="1" customWidth="1" outlineLevel="1"/>
    <col min="5" max="5" width="31.7109375" style="206" hidden="1" customWidth="1" outlineLevel="1"/>
    <col min="6" max="6" width="14" style="206" customWidth="1" collapsed="1"/>
    <col min="7" max="7" width="11.140625" style="206" customWidth="1"/>
    <col min="8" max="8" width="9.42578125" style="206" customWidth="1"/>
    <col min="9" max="9" width="13.140625" style="206" bestFit="1" customWidth="1"/>
    <col min="10" max="10" width="17.140625" style="206" bestFit="1" customWidth="1"/>
    <col min="11" max="11" width="14.85546875" style="206" bestFit="1" customWidth="1"/>
    <col min="12" max="12" width="9.140625" style="206"/>
    <col min="13" max="13" width="13.85546875" style="206" customWidth="1"/>
    <col min="14" max="14" width="10.140625" style="206" customWidth="1"/>
    <col min="15" max="15" width="3.28515625" style="206" customWidth="1"/>
    <col min="16" max="17" width="9.140625" style="206"/>
    <col min="18" max="18" width="2.42578125" style="206" customWidth="1"/>
    <col min="19" max="19" width="13" style="206" customWidth="1"/>
    <col min="20" max="20" width="10" style="206" bestFit="1" customWidth="1"/>
    <col min="21" max="21" width="13.7109375" style="206" customWidth="1"/>
    <col min="22" max="22" width="27.7109375" style="206" bestFit="1" customWidth="1"/>
    <col min="23" max="23" width="11.5703125" style="206" customWidth="1"/>
    <col min="24" max="24" width="11.5703125" style="206" bestFit="1" customWidth="1"/>
    <col min="25" max="16384" width="9.140625" style="206"/>
  </cols>
  <sheetData>
    <row r="1" spans="1:25" ht="18.75">
      <c r="A1" s="279" t="s">
        <v>402</v>
      </c>
    </row>
    <row r="3" spans="1:25" ht="21">
      <c r="A3" s="280" t="s">
        <v>405</v>
      </c>
    </row>
    <row r="4" spans="1:25">
      <c r="A4" s="206" t="s">
        <v>406</v>
      </c>
      <c r="P4" s="326" t="s">
        <v>403</v>
      </c>
      <c r="Q4" s="326" t="s">
        <v>403</v>
      </c>
    </row>
    <row r="5" spans="1:25" ht="31.5">
      <c r="A5" s="281" t="s">
        <v>32</v>
      </c>
      <c r="B5" s="281" t="s">
        <v>29</v>
      </c>
      <c r="C5" s="282" t="s">
        <v>365</v>
      </c>
      <c r="D5" s="281" t="s">
        <v>61</v>
      </c>
      <c r="E5" s="281" t="s">
        <v>65</v>
      </c>
      <c r="F5" s="281"/>
      <c r="G5" s="281" t="s">
        <v>116</v>
      </c>
      <c r="H5" s="226" t="s">
        <v>366</v>
      </c>
      <c r="I5" s="226" t="s">
        <v>327</v>
      </c>
      <c r="J5" s="226" t="s">
        <v>367</v>
      </c>
      <c r="K5" s="283" t="s">
        <v>368</v>
      </c>
      <c r="L5" s="314" t="s">
        <v>369</v>
      </c>
      <c r="M5" s="314" t="s">
        <v>370</v>
      </c>
      <c r="N5" s="314" t="s">
        <v>371</v>
      </c>
      <c r="P5" s="284" t="s">
        <v>372</v>
      </c>
      <c r="Q5" s="284" t="s">
        <v>41</v>
      </c>
      <c r="S5" s="284" t="s">
        <v>373</v>
      </c>
      <c r="T5" s="284" t="s">
        <v>213</v>
      </c>
      <c r="U5" s="284" t="s">
        <v>214</v>
      </c>
      <c r="V5" s="284" t="s">
        <v>376</v>
      </c>
    </row>
    <row r="6" spans="1:25">
      <c r="A6" s="213" t="s">
        <v>80</v>
      </c>
      <c r="B6" s="24" t="s">
        <v>78</v>
      </c>
      <c r="C6" s="24" t="s">
        <v>79</v>
      </c>
      <c r="D6" s="24" t="s">
        <v>81</v>
      </c>
      <c r="E6" s="24" t="s">
        <v>82</v>
      </c>
      <c r="F6" s="24"/>
      <c r="G6" s="285">
        <v>1981</v>
      </c>
      <c r="H6" s="215">
        <v>0</v>
      </c>
      <c r="I6" s="215">
        <v>4500</v>
      </c>
      <c r="J6" s="215">
        <v>-46.202714999999998</v>
      </c>
      <c r="K6" s="286">
        <v>4546.2027150000004</v>
      </c>
      <c r="L6" s="287">
        <v>3.34</v>
      </c>
      <c r="M6" s="287">
        <v>0.2</v>
      </c>
      <c r="N6" s="315"/>
      <c r="P6" s="288">
        <f t="shared" ref="P6:P11" si="0">M6/L6</f>
        <v>5.9880239520958091E-2</v>
      </c>
      <c r="Q6" s="288">
        <v>0.25</v>
      </c>
      <c r="S6" s="289">
        <f>I6*$P6*$Q6</f>
        <v>67.365269461077858</v>
      </c>
      <c r="T6" s="289">
        <v>0</v>
      </c>
      <c r="U6" s="289">
        <f>S6-T6</f>
        <v>67.365269461077858</v>
      </c>
      <c r="V6" s="219" t="s">
        <v>400</v>
      </c>
      <c r="W6" s="290"/>
      <c r="X6" s="290"/>
      <c r="Y6" s="290"/>
    </row>
    <row r="7" spans="1:25">
      <c r="A7" s="213" t="s">
        <v>83</v>
      </c>
      <c r="B7" s="24" t="s">
        <v>78</v>
      </c>
      <c r="C7" s="24" t="s">
        <v>79</v>
      </c>
      <c r="D7" s="24" t="s">
        <v>81</v>
      </c>
      <c r="E7" s="24" t="s">
        <v>82</v>
      </c>
      <c r="F7" s="24"/>
      <c r="G7" s="285">
        <v>1981</v>
      </c>
      <c r="H7" s="215">
        <v>0</v>
      </c>
      <c r="I7" s="215">
        <v>2890</v>
      </c>
      <c r="J7" s="215">
        <v>-29.672410299999999</v>
      </c>
      <c r="K7" s="286">
        <v>2919.6724103000001</v>
      </c>
      <c r="L7" s="287">
        <v>4.1100000000000003</v>
      </c>
      <c r="M7" s="287">
        <v>0.05</v>
      </c>
      <c r="N7" s="315"/>
      <c r="P7" s="288">
        <f t="shared" si="0"/>
        <v>1.21654501216545E-2</v>
      </c>
      <c r="Q7" s="288">
        <v>0.1</v>
      </c>
      <c r="S7" s="289">
        <f t="shared" ref="S7:S11" si="1">I7*$P7*$Q7</f>
        <v>3.5158150851581507</v>
      </c>
      <c r="T7" s="289">
        <v>0</v>
      </c>
      <c r="U7" s="289">
        <f t="shared" ref="U7:U11" si="2">S7-T7</f>
        <v>3.5158150851581507</v>
      </c>
      <c r="V7" s="219" t="s">
        <v>400</v>
      </c>
      <c r="W7" s="290"/>
      <c r="X7" s="290"/>
      <c r="Y7" s="290"/>
    </row>
    <row r="8" spans="1:25">
      <c r="A8" s="213" t="s">
        <v>84</v>
      </c>
      <c r="B8" s="24" t="s">
        <v>78</v>
      </c>
      <c r="C8" s="24" t="s">
        <v>79</v>
      </c>
      <c r="D8" s="24" t="s">
        <v>81</v>
      </c>
      <c r="E8" s="24" t="s">
        <v>82</v>
      </c>
      <c r="F8" s="24"/>
      <c r="G8" s="285">
        <v>1981</v>
      </c>
      <c r="H8" s="215">
        <v>0</v>
      </c>
      <c r="I8" s="215">
        <v>10775</v>
      </c>
      <c r="J8" s="215">
        <v>-110.62983425</v>
      </c>
      <c r="K8" s="286">
        <v>10885.629834249999</v>
      </c>
      <c r="L8" s="287">
        <f>3.15+1.14</f>
        <v>4.29</v>
      </c>
      <c r="M8" s="287">
        <f>0.15+0.105</f>
        <v>0.255</v>
      </c>
      <c r="N8" s="315"/>
      <c r="P8" s="288">
        <f t="shared" si="0"/>
        <v>5.944055944055944E-2</v>
      </c>
      <c r="Q8" s="288">
        <v>0.25</v>
      </c>
      <c r="S8" s="289">
        <f t="shared" si="1"/>
        <v>160.11800699300699</v>
      </c>
      <c r="T8" s="289">
        <v>0</v>
      </c>
      <c r="U8" s="289">
        <f t="shared" si="2"/>
        <v>160.11800699300699</v>
      </c>
      <c r="V8" s="219" t="s">
        <v>400</v>
      </c>
      <c r="W8" s="290"/>
      <c r="X8" s="290"/>
      <c r="Y8" s="290"/>
    </row>
    <row r="9" spans="1:25">
      <c r="A9" s="213" t="s">
        <v>74</v>
      </c>
      <c r="B9" s="24" t="s">
        <v>78</v>
      </c>
      <c r="C9" s="24" t="s">
        <v>79</v>
      </c>
      <c r="D9" s="24" t="s">
        <v>85</v>
      </c>
      <c r="E9" s="24" t="s">
        <v>86</v>
      </c>
      <c r="F9" s="24"/>
      <c r="G9" s="285">
        <v>1981</v>
      </c>
      <c r="H9" s="215">
        <v>0</v>
      </c>
      <c r="I9" s="215">
        <v>94885</v>
      </c>
      <c r="J9" s="215">
        <v>-974.20991394999999</v>
      </c>
      <c r="K9" s="286">
        <v>95859.209913950006</v>
      </c>
      <c r="L9" s="287">
        <f>0.81+5.08</f>
        <v>5.8900000000000006</v>
      </c>
      <c r="M9" s="287">
        <f>0.06+0.3</f>
        <v>0.36</v>
      </c>
      <c r="N9" s="287">
        <v>0.09</v>
      </c>
      <c r="P9" s="288">
        <f>M9/L9</f>
        <v>6.112054329371816E-2</v>
      </c>
      <c r="Q9" s="288">
        <v>0.25</v>
      </c>
      <c r="R9" s="94"/>
      <c r="S9" s="289">
        <f t="shared" si="1"/>
        <v>1449.8556876061118</v>
      </c>
      <c r="T9" s="289">
        <v>0</v>
      </c>
      <c r="U9" s="289">
        <f t="shared" si="2"/>
        <v>1449.8556876061118</v>
      </c>
      <c r="V9" s="219" t="s">
        <v>400</v>
      </c>
      <c r="W9" s="290"/>
      <c r="X9" s="290"/>
      <c r="Y9" s="290"/>
    </row>
    <row r="10" spans="1:25">
      <c r="A10" s="213" t="s">
        <v>76</v>
      </c>
      <c r="B10" s="24" t="s">
        <v>72</v>
      </c>
      <c r="C10" s="24" t="s">
        <v>73</v>
      </c>
      <c r="D10" s="24" t="s">
        <v>75</v>
      </c>
      <c r="E10" s="24" t="s">
        <v>77</v>
      </c>
      <c r="F10" s="24"/>
      <c r="G10" s="285">
        <v>1954</v>
      </c>
      <c r="H10" s="215">
        <v>0</v>
      </c>
      <c r="I10" s="215">
        <v>0.01</v>
      </c>
      <c r="J10" s="215">
        <v>0</v>
      </c>
      <c r="K10" s="286">
        <v>0.01</v>
      </c>
      <c r="L10" s="287">
        <v>18.41</v>
      </c>
      <c r="M10" s="287">
        <v>0.61</v>
      </c>
      <c r="N10" s="315"/>
      <c r="P10" s="288">
        <f t="shared" si="0"/>
        <v>3.3134166214014119E-2</v>
      </c>
      <c r="Q10" s="288">
        <v>0.25</v>
      </c>
      <c r="S10" s="289">
        <f t="shared" si="1"/>
        <v>8.2835415535035297E-5</v>
      </c>
      <c r="T10" s="289">
        <f>J10*$P10*$Q10</f>
        <v>0</v>
      </c>
      <c r="U10" s="289">
        <f t="shared" si="2"/>
        <v>8.2835415535035297E-5</v>
      </c>
      <c r="V10" s="219" t="s">
        <v>399</v>
      </c>
      <c r="W10" s="290"/>
      <c r="X10" s="290"/>
      <c r="Y10" s="290"/>
    </row>
    <row r="11" spans="1:25" ht="15.75" thickBot="1">
      <c r="A11" s="213" t="s">
        <v>76</v>
      </c>
      <c r="B11" s="213" t="s">
        <v>78</v>
      </c>
      <c r="C11" s="213" t="s">
        <v>79</v>
      </c>
      <c r="D11" s="213" t="s">
        <v>85</v>
      </c>
      <c r="E11" s="213" t="s">
        <v>86</v>
      </c>
      <c r="F11" s="213"/>
      <c r="G11" s="285">
        <v>1981</v>
      </c>
      <c r="H11" s="217">
        <v>0</v>
      </c>
      <c r="I11" s="217">
        <v>14145</v>
      </c>
      <c r="J11" s="217">
        <v>-145.23053415000001</v>
      </c>
      <c r="K11" s="291">
        <v>14290.23053415</v>
      </c>
      <c r="L11" s="287">
        <v>18.41</v>
      </c>
      <c r="M11" s="287">
        <v>0.61</v>
      </c>
      <c r="N11" s="315"/>
      <c r="P11" s="288">
        <f t="shared" si="0"/>
        <v>3.3134166214014119E-2</v>
      </c>
      <c r="Q11" s="288">
        <v>0.25</v>
      </c>
      <c r="S11" s="292">
        <f t="shared" si="1"/>
        <v>117.17069527430742</v>
      </c>
      <c r="T11" s="292">
        <v>0</v>
      </c>
      <c r="U11" s="292">
        <f t="shared" si="2"/>
        <v>117.17069527430742</v>
      </c>
      <c r="V11" s="219" t="s">
        <v>400</v>
      </c>
      <c r="W11" s="290"/>
      <c r="X11" s="290"/>
      <c r="Y11" s="290"/>
    </row>
    <row r="12" spans="1:25" ht="15.75" thickBot="1">
      <c r="A12" s="25" t="s">
        <v>30</v>
      </c>
      <c r="B12" s="25"/>
      <c r="C12" s="25"/>
      <c r="D12" s="25"/>
      <c r="E12" s="26"/>
      <c r="F12" s="26"/>
      <c r="G12" s="26"/>
      <c r="H12" s="218">
        <f>+SUM(H6:H11)</f>
        <v>0</v>
      </c>
      <c r="I12" s="218">
        <f>+SUM(I6:I11)</f>
        <v>127195.01</v>
      </c>
      <c r="J12" s="218">
        <f>+SUM(J6:J11)</f>
        <v>-1305.9454076500001</v>
      </c>
      <c r="K12" s="293">
        <f>+SUM(K6:K11)</f>
        <v>128500.95540765001</v>
      </c>
      <c r="L12" s="316">
        <f>SUM(L6:L11)</f>
        <v>54.45</v>
      </c>
      <c r="M12" s="316">
        <f>SUM(M6:M11)</f>
        <v>2.085</v>
      </c>
      <c r="N12" s="316">
        <f>SUM(N6:N11)</f>
        <v>0.09</v>
      </c>
      <c r="P12" s="111"/>
      <c r="Q12" s="111"/>
      <c r="S12" s="294">
        <f>SUM(S6:S11)</f>
        <v>1798.0255572550777</v>
      </c>
      <c r="T12" s="295">
        <f>SUM(T6:T11)</f>
        <v>0</v>
      </c>
      <c r="U12" s="296">
        <f>SUM(U6:U11)</f>
        <v>1798.0255572550777</v>
      </c>
    </row>
    <row r="13" spans="1:25">
      <c r="L13" s="317"/>
      <c r="M13" s="317"/>
      <c r="N13" s="317"/>
    </row>
    <row r="14" spans="1:25">
      <c r="L14" s="317"/>
      <c r="M14" s="317"/>
      <c r="N14" s="317"/>
    </row>
    <row r="15" spans="1:25">
      <c r="L15" s="317"/>
      <c r="M15" s="317"/>
      <c r="N15" s="317"/>
    </row>
    <row r="16" spans="1:25" ht="19.5" thickBot="1">
      <c r="A16" s="279" t="s">
        <v>11</v>
      </c>
      <c r="L16" s="317"/>
      <c r="M16" s="317"/>
      <c r="N16" s="317"/>
    </row>
    <row r="17" spans="1:25 16384:16384" ht="15.75" thickBot="1">
      <c r="A17" s="212"/>
      <c r="L17" s="317"/>
      <c r="M17" s="317"/>
      <c r="N17" s="317"/>
      <c r="S17" s="297">
        <f>SUM(S19:S54)</f>
        <v>1690.8828125</v>
      </c>
      <c r="T17" s="298">
        <f>SUM(T19:T54)</f>
        <v>1537.11071206</v>
      </c>
      <c r="U17" s="299">
        <f>SUM(U19:U54)</f>
        <v>153.77210043999992</v>
      </c>
      <c r="XFD17" s="300"/>
    </row>
    <row r="18" spans="1:25 16384:16384" ht="33">
      <c r="A18" s="301" t="s">
        <v>32</v>
      </c>
      <c r="B18" s="302" t="s">
        <v>29</v>
      </c>
      <c r="C18" s="302" t="s">
        <v>29</v>
      </c>
      <c r="D18" s="302" t="s">
        <v>374</v>
      </c>
      <c r="E18" s="302" t="s">
        <v>375</v>
      </c>
      <c r="F18" s="302" t="s">
        <v>65</v>
      </c>
      <c r="G18" s="302" t="s">
        <v>116</v>
      </c>
      <c r="H18" s="303" t="s">
        <v>366</v>
      </c>
      <c r="I18" s="303" t="s">
        <v>327</v>
      </c>
      <c r="J18" s="303" t="s">
        <v>367</v>
      </c>
      <c r="K18" s="304" t="s">
        <v>368</v>
      </c>
      <c r="L18" s="314" t="s">
        <v>369</v>
      </c>
      <c r="M18" s="314" t="s">
        <v>370</v>
      </c>
      <c r="N18" s="314" t="s">
        <v>371</v>
      </c>
      <c r="P18" s="284" t="s">
        <v>372</v>
      </c>
      <c r="Q18" s="284" t="s">
        <v>41</v>
      </c>
      <c r="S18" s="284" t="s">
        <v>373</v>
      </c>
      <c r="T18" s="284" t="s">
        <v>213</v>
      </c>
      <c r="U18" s="284" t="s">
        <v>214</v>
      </c>
      <c r="V18" s="284" t="s">
        <v>376</v>
      </c>
    </row>
    <row r="19" spans="1:25 16384:16384">
      <c r="A19" s="213" t="s">
        <v>88</v>
      </c>
      <c r="B19" s="24" t="s">
        <v>87</v>
      </c>
      <c r="C19" s="24" t="s">
        <v>79</v>
      </c>
      <c r="D19" s="24" t="s">
        <v>89</v>
      </c>
      <c r="E19" s="24" t="s">
        <v>90</v>
      </c>
      <c r="F19" s="24"/>
      <c r="G19" s="305">
        <v>1981</v>
      </c>
      <c r="H19" s="215">
        <v>0</v>
      </c>
      <c r="I19" s="215">
        <v>425</v>
      </c>
      <c r="J19" s="215">
        <v>425</v>
      </c>
      <c r="K19" s="286">
        <v>0</v>
      </c>
      <c r="L19" s="287">
        <v>1.28</v>
      </c>
      <c r="M19" s="287">
        <v>0.18</v>
      </c>
      <c r="N19" s="315"/>
      <c r="P19" s="288">
        <f>M19/L19</f>
        <v>0.140625</v>
      </c>
      <c r="Q19" s="288">
        <v>0.5</v>
      </c>
      <c r="S19" s="28">
        <f>I19*$P19*$Q19</f>
        <v>29.8828125</v>
      </c>
      <c r="T19" s="28">
        <f>J19*$P19*$Q19</f>
        <v>29.8828125</v>
      </c>
      <c r="U19" s="28">
        <f>S19-T19</f>
        <v>0</v>
      </c>
      <c r="V19" s="219" t="s">
        <v>399</v>
      </c>
      <c r="W19" s="290"/>
      <c r="X19" s="290"/>
      <c r="Y19" s="290"/>
    </row>
    <row r="20" spans="1:25 16384:16384">
      <c r="A20" s="306" t="s">
        <v>377</v>
      </c>
      <c r="B20" s="213" t="s">
        <v>87</v>
      </c>
      <c r="C20" s="213" t="s">
        <v>79</v>
      </c>
      <c r="D20" s="213" t="s">
        <v>378</v>
      </c>
      <c r="E20" s="213" t="s">
        <v>379</v>
      </c>
      <c r="F20" s="213" t="s">
        <v>380</v>
      </c>
      <c r="G20" s="213" t="s">
        <v>117</v>
      </c>
      <c r="H20" s="307">
        <v>0</v>
      </c>
      <c r="I20" s="307">
        <v>22</v>
      </c>
      <c r="J20" s="307">
        <v>22</v>
      </c>
      <c r="K20" s="308">
        <v>0</v>
      </c>
      <c r="S20" s="28">
        <f>I20</f>
        <v>22</v>
      </c>
      <c r="T20" s="28">
        <f>J20</f>
        <v>22</v>
      </c>
      <c r="U20" s="28">
        <f>K20</f>
        <v>0</v>
      </c>
      <c r="V20" s="219" t="s">
        <v>399</v>
      </c>
    </row>
    <row r="21" spans="1:25 16384:16384">
      <c r="A21" s="306" t="s">
        <v>377</v>
      </c>
      <c r="B21" s="213" t="s">
        <v>87</v>
      </c>
      <c r="C21" s="213" t="s">
        <v>79</v>
      </c>
      <c r="D21" s="213" t="s">
        <v>378</v>
      </c>
      <c r="E21" s="213" t="s">
        <v>379</v>
      </c>
      <c r="F21" s="213" t="s">
        <v>380</v>
      </c>
      <c r="G21" s="213" t="s">
        <v>128</v>
      </c>
      <c r="H21" s="307">
        <v>0</v>
      </c>
      <c r="I21" s="307">
        <v>3</v>
      </c>
      <c r="J21" s="307">
        <v>3</v>
      </c>
      <c r="K21" s="308">
        <v>0</v>
      </c>
      <c r="S21" s="28">
        <f t="shared" ref="S21:U54" si="3">I21</f>
        <v>3</v>
      </c>
      <c r="T21" s="28">
        <f t="shared" si="3"/>
        <v>3</v>
      </c>
      <c r="U21" s="28">
        <f t="shared" si="3"/>
        <v>0</v>
      </c>
      <c r="V21" s="219" t="s">
        <v>399</v>
      </c>
    </row>
    <row r="22" spans="1:25 16384:16384">
      <c r="A22" s="306" t="s">
        <v>377</v>
      </c>
      <c r="B22" s="213" t="s">
        <v>87</v>
      </c>
      <c r="C22" s="213" t="s">
        <v>79</v>
      </c>
      <c r="D22" s="213" t="s">
        <v>378</v>
      </c>
      <c r="E22" s="213" t="s">
        <v>379</v>
      </c>
      <c r="F22" s="213" t="s">
        <v>380</v>
      </c>
      <c r="G22" s="213" t="s">
        <v>129</v>
      </c>
      <c r="H22" s="307">
        <v>0</v>
      </c>
      <c r="I22" s="307">
        <v>1</v>
      </c>
      <c r="J22" s="307">
        <v>1</v>
      </c>
      <c r="K22" s="308">
        <v>0</v>
      </c>
      <c r="S22" s="28">
        <f t="shared" si="3"/>
        <v>1</v>
      </c>
      <c r="T22" s="28">
        <f t="shared" si="3"/>
        <v>1</v>
      </c>
      <c r="U22" s="28">
        <f t="shared" si="3"/>
        <v>0</v>
      </c>
      <c r="V22" s="219" t="s">
        <v>399</v>
      </c>
    </row>
    <row r="23" spans="1:25 16384:16384">
      <c r="A23" s="306" t="s">
        <v>377</v>
      </c>
      <c r="B23" s="213" t="s">
        <v>87</v>
      </c>
      <c r="C23" s="213" t="s">
        <v>79</v>
      </c>
      <c r="D23" s="213" t="s">
        <v>378</v>
      </c>
      <c r="E23" s="213" t="s">
        <v>379</v>
      </c>
      <c r="F23" s="213" t="s">
        <v>380</v>
      </c>
      <c r="G23" s="213" t="s">
        <v>130</v>
      </c>
      <c r="H23" s="307">
        <v>0</v>
      </c>
      <c r="I23" s="307">
        <v>5</v>
      </c>
      <c r="J23" s="307">
        <v>5</v>
      </c>
      <c r="K23" s="308">
        <v>0</v>
      </c>
      <c r="S23" s="28">
        <f t="shared" si="3"/>
        <v>5</v>
      </c>
      <c r="T23" s="28">
        <f t="shared" si="3"/>
        <v>5</v>
      </c>
      <c r="U23" s="28">
        <f t="shared" si="3"/>
        <v>0</v>
      </c>
      <c r="V23" s="219" t="s">
        <v>399</v>
      </c>
    </row>
    <row r="24" spans="1:25 16384:16384">
      <c r="A24" s="306" t="s">
        <v>377</v>
      </c>
      <c r="B24" s="213" t="s">
        <v>87</v>
      </c>
      <c r="C24" s="213" t="s">
        <v>79</v>
      </c>
      <c r="D24" s="213" t="s">
        <v>378</v>
      </c>
      <c r="E24" s="213" t="s">
        <v>379</v>
      </c>
      <c r="F24" s="213" t="s">
        <v>380</v>
      </c>
      <c r="G24" s="213" t="s">
        <v>131</v>
      </c>
      <c r="H24" s="307">
        <v>0</v>
      </c>
      <c r="I24" s="307">
        <v>1</v>
      </c>
      <c r="J24" s="307">
        <v>1</v>
      </c>
      <c r="K24" s="308">
        <v>0</v>
      </c>
      <c r="S24" s="28">
        <f t="shared" si="3"/>
        <v>1</v>
      </c>
      <c r="T24" s="28">
        <f t="shared" si="3"/>
        <v>1</v>
      </c>
      <c r="U24" s="28">
        <f t="shared" si="3"/>
        <v>0</v>
      </c>
      <c r="V24" s="219" t="s">
        <v>399</v>
      </c>
    </row>
    <row r="25" spans="1:25 16384:16384">
      <c r="A25" s="306" t="s">
        <v>377</v>
      </c>
      <c r="B25" s="213" t="s">
        <v>87</v>
      </c>
      <c r="C25" s="213" t="s">
        <v>79</v>
      </c>
      <c r="D25" s="213" t="s">
        <v>378</v>
      </c>
      <c r="E25" s="213" t="s">
        <v>379</v>
      </c>
      <c r="F25" s="213" t="s">
        <v>380</v>
      </c>
      <c r="G25" s="213" t="s">
        <v>132</v>
      </c>
      <c r="H25" s="307">
        <v>0</v>
      </c>
      <c r="I25" s="307">
        <v>11</v>
      </c>
      <c r="J25" s="307">
        <v>11</v>
      </c>
      <c r="K25" s="308">
        <v>0</v>
      </c>
      <c r="S25" s="28">
        <f t="shared" si="3"/>
        <v>11</v>
      </c>
      <c r="T25" s="28">
        <f t="shared" si="3"/>
        <v>11</v>
      </c>
      <c r="U25" s="28">
        <f t="shared" si="3"/>
        <v>0</v>
      </c>
      <c r="V25" s="219" t="s">
        <v>399</v>
      </c>
    </row>
    <row r="26" spans="1:25 16384:16384">
      <c r="A26" s="306" t="s">
        <v>377</v>
      </c>
      <c r="B26" s="213" t="s">
        <v>87</v>
      </c>
      <c r="C26" s="213" t="s">
        <v>79</v>
      </c>
      <c r="D26" s="213" t="s">
        <v>378</v>
      </c>
      <c r="E26" s="213" t="s">
        <v>379</v>
      </c>
      <c r="F26" s="213" t="s">
        <v>380</v>
      </c>
      <c r="G26" s="213" t="s">
        <v>133</v>
      </c>
      <c r="H26" s="307">
        <v>0</v>
      </c>
      <c r="I26" s="307">
        <v>18</v>
      </c>
      <c r="J26" s="307">
        <v>18</v>
      </c>
      <c r="K26" s="308">
        <v>0</v>
      </c>
      <c r="S26" s="28">
        <f t="shared" si="3"/>
        <v>18</v>
      </c>
      <c r="T26" s="28">
        <f t="shared" si="3"/>
        <v>18</v>
      </c>
      <c r="U26" s="28">
        <f t="shared" si="3"/>
        <v>0</v>
      </c>
      <c r="V26" s="219" t="s">
        <v>399</v>
      </c>
    </row>
    <row r="27" spans="1:25 16384:16384">
      <c r="A27" s="306" t="s">
        <v>377</v>
      </c>
      <c r="B27" s="213" t="s">
        <v>87</v>
      </c>
      <c r="C27" s="213" t="s">
        <v>79</v>
      </c>
      <c r="D27" s="213" t="s">
        <v>378</v>
      </c>
      <c r="E27" s="213" t="s">
        <v>379</v>
      </c>
      <c r="F27" s="213" t="s">
        <v>380</v>
      </c>
      <c r="G27" s="213" t="s">
        <v>134</v>
      </c>
      <c r="H27" s="307">
        <v>0</v>
      </c>
      <c r="I27" s="307">
        <v>37</v>
      </c>
      <c r="J27" s="307">
        <v>37</v>
      </c>
      <c r="K27" s="308">
        <v>0</v>
      </c>
      <c r="S27" s="28">
        <f t="shared" si="3"/>
        <v>37</v>
      </c>
      <c r="T27" s="28">
        <f t="shared" si="3"/>
        <v>37</v>
      </c>
      <c r="U27" s="28">
        <f t="shared" si="3"/>
        <v>0</v>
      </c>
      <c r="V27" s="219" t="s">
        <v>399</v>
      </c>
    </row>
    <row r="28" spans="1:25 16384:16384">
      <c r="A28" s="306" t="s">
        <v>377</v>
      </c>
      <c r="B28" s="213" t="s">
        <v>87</v>
      </c>
      <c r="C28" s="213" t="s">
        <v>79</v>
      </c>
      <c r="D28" s="213" t="s">
        <v>378</v>
      </c>
      <c r="E28" s="213" t="s">
        <v>379</v>
      </c>
      <c r="F28" s="213" t="s">
        <v>380</v>
      </c>
      <c r="G28" s="213" t="s">
        <v>135</v>
      </c>
      <c r="H28" s="307">
        <v>0</v>
      </c>
      <c r="I28" s="307">
        <v>35</v>
      </c>
      <c r="J28" s="307">
        <v>35</v>
      </c>
      <c r="K28" s="308">
        <v>0</v>
      </c>
      <c r="S28" s="28">
        <f t="shared" si="3"/>
        <v>35</v>
      </c>
      <c r="T28" s="28">
        <f t="shared" si="3"/>
        <v>35</v>
      </c>
      <c r="U28" s="28">
        <f t="shared" si="3"/>
        <v>0</v>
      </c>
      <c r="V28" s="219" t="s">
        <v>399</v>
      </c>
    </row>
    <row r="29" spans="1:25 16384:16384">
      <c r="A29" s="306" t="s">
        <v>377</v>
      </c>
      <c r="B29" s="213" t="s">
        <v>87</v>
      </c>
      <c r="C29" s="213" t="s">
        <v>79</v>
      </c>
      <c r="D29" s="213" t="s">
        <v>378</v>
      </c>
      <c r="E29" s="213" t="s">
        <v>379</v>
      </c>
      <c r="F29" s="213" t="s">
        <v>380</v>
      </c>
      <c r="G29" s="213" t="s">
        <v>136</v>
      </c>
      <c r="H29" s="307">
        <v>0</v>
      </c>
      <c r="I29" s="307">
        <v>1</v>
      </c>
      <c r="J29" s="307">
        <v>0.96866297000000001</v>
      </c>
      <c r="K29" s="308">
        <v>3.1337030000000002E-2</v>
      </c>
      <c r="S29" s="28">
        <f t="shared" si="3"/>
        <v>1</v>
      </c>
      <c r="T29" s="28">
        <f t="shared" si="3"/>
        <v>0.96866297000000001</v>
      </c>
      <c r="U29" s="28">
        <f>K29</f>
        <v>3.1337030000000002E-2</v>
      </c>
    </row>
    <row r="30" spans="1:25 16384:16384">
      <c r="A30" s="306" t="s">
        <v>377</v>
      </c>
      <c r="B30" s="213" t="s">
        <v>87</v>
      </c>
      <c r="C30" s="213" t="s">
        <v>79</v>
      </c>
      <c r="D30" s="213" t="s">
        <v>378</v>
      </c>
      <c r="E30" s="213" t="s">
        <v>379</v>
      </c>
      <c r="F30" s="213" t="s">
        <v>380</v>
      </c>
      <c r="G30" s="213" t="s">
        <v>137</v>
      </c>
      <c r="H30" s="307">
        <v>0</v>
      </c>
      <c r="I30" s="307">
        <v>20</v>
      </c>
      <c r="J30" s="307">
        <v>17.964296999999998</v>
      </c>
      <c r="K30" s="308">
        <v>2.0357029999999998</v>
      </c>
      <c r="S30" s="28">
        <f t="shared" si="3"/>
        <v>20</v>
      </c>
      <c r="T30" s="28">
        <f t="shared" si="3"/>
        <v>17.964296999999998</v>
      </c>
      <c r="U30" s="28">
        <f t="shared" si="3"/>
        <v>2.0357029999999998</v>
      </c>
    </row>
    <row r="31" spans="1:25 16384:16384">
      <c r="A31" s="306" t="s">
        <v>377</v>
      </c>
      <c r="B31" s="213" t="s">
        <v>87</v>
      </c>
      <c r="C31" s="213" t="s">
        <v>79</v>
      </c>
      <c r="D31" s="213" t="s">
        <v>378</v>
      </c>
      <c r="E31" s="213" t="s">
        <v>379</v>
      </c>
      <c r="F31" s="213" t="s">
        <v>380</v>
      </c>
      <c r="G31" s="213" t="s">
        <v>138</v>
      </c>
      <c r="H31" s="307">
        <v>0</v>
      </c>
      <c r="I31" s="307">
        <v>269</v>
      </c>
      <c r="J31" s="307">
        <v>232.14448216</v>
      </c>
      <c r="K31" s="308">
        <v>36.855517839999997</v>
      </c>
      <c r="S31" s="28">
        <f t="shared" si="3"/>
        <v>269</v>
      </c>
      <c r="T31" s="28">
        <f t="shared" si="3"/>
        <v>232.14448216</v>
      </c>
      <c r="U31" s="28">
        <f t="shared" si="3"/>
        <v>36.855517839999997</v>
      </c>
    </row>
    <row r="32" spans="1:25 16384:16384">
      <c r="A32" s="306" t="s">
        <v>377</v>
      </c>
      <c r="B32" s="213" t="s">
        <v>87</v>
      </c>
      <c r="C32" s="213" t="s">
        <v>79</v>
      </c>
      <c r="D32" s="213" t="s">
        <v>378</v>
      </c>
      <c r="E32" s="213" t="s">
        <v>381</v>
      </c>
      <c r="F32" s="213" t="s">
        <v>380</v>
      </c>
      <c r="G32" s="213" t="s">
        <v>117</v>
      </c>
      <c r="H32" s="307">
        <v>0</v>
      </c>
      <c r="I32" s="307">
        <v>10</v>
      </c>
      <c r="J32" s="307">
        <v>10</v>
      </c>
      <c r="K32" s="308">
        <v>0</v>
      </c>
      <c r="S32" s="28">
        <f t="shared" si="3"/>
        <v>10</v>
      </c>
      <c r="T32" s="28">
        <f t="shared" si="3"/>
        <v>10</v>
      </c>
      <c r="U32" s="28">
        <f t="shared" si="3"/>
        <v>0</v>
      </c>
      <c r="V32" s="219" t="s">
        <v>399</v>
      </c>
    </row>
    <row r="33" spans="1:22">
      <c r="A33" s="306" t="s">
        <v>377</v>
      </c>
      <c r="B33" s="213" t="s">
        <v>87</v>
      </c>
      <c r="C33" s="213" t="s">
        <v>79</v>
      </c>
      <c r="D33" s="213" t="s">
        <v>378</v>
      </c>
      <c r="E33" s="213" t="s">
        <v>381</v>
      </c>
      <c r="F33" s="213" t="s">
        <v>380</v>
      </c>
      <c r="G33" s="213" t="s">
        <v>128</v>
      </c>
      <c r="H33" s="307">
        <v>0</v>
      </c>
      <c r="I33" s="307">
        <v>1</v>
      </c>
      <c r="J33" s="307">
        <v>1</v>
      </c>
      <c r="K33" s="308">
        <v>0</v>
      </c>
      <c r="S33" s="28">
        <f t="shared" si="3"/>
        <v>1</v>
      </c>
      <c r="T33" s="28">
        <f t="shared" si="3"/>
        <v>1</v>
      </c>
      <c r="U33" s="28">
        <f t="shared" si="3"/>
        <v>0</v>
      </c>
      <c r="V33" s="219" t="s">
        <v>399</v>
      </c>
    </row>
    <row r="34" spans="1:22">
      <c r="A34" s="306" t="s">
        <v>377</v>
      </c>
      <c r="B34" s="213" t="s">
        <v>87</v>
      </c>
      <c r="C34" s="213" t="s">
        <v>79</v>
      </c>
      <c r="D34" s="213" t="s">
        <v>378</v>
      </c>
      <c r="E34" s="213" t="s">
        <v>381</v>
      </c>
      <c r="F34" s="213" t="s">
        <v>380</v>
      </c>
      <c r="G34" s="213" t="s">
        <v>129</v>
      </c>
      <c r="H34" s="307">
        <v>0</v>
      </c>
      <c r="I34" s="307">
        <v>1</v>
      </c>
      <c r="J34" s="307">
        <v>1</v>
      </c>
      <c r="K34" s="308">
        <v>0</v>
      </c>
      <c r="S34" s="28">
        <f t="shared" si="3"/>
        <v>1</v>
      </c>
      <c r="T34" s="28">
        <f t="shared" si="3"/>
        <v>1</v>
      </c>
      <c r="U34" s="28">
        <f t="shared" si="3"/>
        <v>0</v>
      </c>
      <c r="V34" s="219" t="s">
        <v>399</v>
      </c>
    </row>
    <row r="35" spans="1:22">
      <c r="A35" s="306" t="s">
        <v>377</v>
      </c>
      <c r="B35" s="213" t="s">
        <v>87</v>
      </c>
      <c r="C35" s="213" t="s">
        <v>79</v>
      </c>
      <c r="D35" s="213" t="s">
        <v>378</v>
      </c>
      <c r="E35" s="213" t="s">
        <v>381</v>
      </c>
      <c r="F35" s="213" t="s">
        <v>380</v>
      </c>
      <c r="G35" s="213" t="s">
        <v>130</v>
      </c>
      <c r="H35" s="307">
        <v>0</v>
      </c>
      <c r="I35" s="307">
        <v>2</v>
      </c>
      <c r="J35" s="307">
        <v>2</v>
      </c>
      <c r="K35" s="308">
        <v>0</v>
      </c>
      <c r="S35" s="28">
        <f t="shared" si="3"/>
        <v>2</v>
      </c>
      <c r="T35" s="28">
        <f t="shared" si="3"/>
        <v>2</v>
      </c>
      <c r="U35" s="28">
        <f t="shared" si="3"/>
        <v>0</v>
      </c>
      <c r="V35" s="219" t="s">
        <v>399</v>
      </c>
    </row>
    <row r="36" spans="1:22">
      <c r="A36" s="306" t="s">
        <v>377</v>
      </c>
      <c r="B36" s="213" t="s">
        <v>87</v>
      </c>
      <c r="C36" s="213" t="s">
        <v>79</v>
      </c>
      <c r="D36" s="213" t="s">
        <v>378</v>
      </c>
      <c r="E36" s="213" t="s">
        <v>381</v>
      </c>
      <c r="F36" s="213" t="s">
        <v>380</v>
      </c>
      <c r="G36" s="213" t="s">
        <v>132</v>
      </c>
      <c r="H36" s="307">
        <v>0</v>
      </c>
      <c r="I36" s="307">
        <v>5</v>
      </c>
      <c r="J36" s="307">
        <v>5</v>
      </c>
      <c r="K36" s="308">
        <v>0</v>
      </c>
      <c r="S36" s="28">
        <f t="shared" si="3"/>
        <v>5</v>
      </c>
      <c r="T36" s="28">
        <f t="shared" si="3"/>
        <v>5</v>
      </c>
      <c r="U36" s="28">
        <f t="shared" si="3"/>
        <v>0</v>
      </c>
      <c r="V36" s="219" t="s">
        <v>399</v>
      </c>
    </row>
    <row r="37" spans="1:22">
      <c r="A37" s="306" t="s">
        <v>377</v>
      </c>
      <c r="B37" s="213" t="s">
        <v>87</v>
      </c>
      <c r="C37" s="213" t="s">
        <v>79</v>
      </c>
      <c r="D37" s="213" t="s">
        <v>378</v>
      </c>
      <c r="E37" s="213" t="s">
        <v>381</v>
      </c>
      <c r="F37" s="213" t="s">
        <v>380</v>
      </c>
      <c r="G37" s="213" t="s">
        <v>133</v>
      </c>
      <c r="H37" s="307">
        <v>0</v>
      </c>
      <c r="I37" s="307">
        <v>9</v>
      </c>
      <c r="J37" s="307">
        <v>9</v>
      </c>
      <c r="K37" s="308">
        <v>0</v>
      </c>
      <c r="S37" s="28">
        <f t="shared" si="3"/>
        <v>9</v>
      </c>
      <c r="T37" s="28">
        <f t="shared" si="3"/>
        <v>9</v>
      </c>
      <c r="U37" s="28">
        <f t="shared" si="3"/>
        <v>0</v>
      </c>
      <c r="V37" s="219" t="s">
        <v>399</v>
      </c>
    </row>
    <row r="38" spans="1:22">
      <c r="A38" s="306" t="s">
        <v>377</v>
      </c>
      <c r="B38" s="213" t="s">
        <v>87</v>
      </c>
      <c r="C38" s="213" t="s">
        <v>79</v>
      </c>
      <c r="D38" s="213" t="s">
        <v>378</v>
      </c>
      <c r="E38" s="213" t="s">
        <v>381</v>
      </c>
      <c r="F38" s="213" t="s">
        <v>380</v>
      </c>
      <c r="G38" s="213" t="s">
        <v>134</v>
      </c>
      <c r="H38" s="307">
        <v>0</v>
      </c>
      <c r="I38" s="307">
        <v>17</v>
      </c>
      <c r="J38" s="307">
        <v>17</v>
      </c>
      <c r="K38" s="308">
        <v>0</v>
      </c>
      <c r="S38" s="28">
        <f t="shared" si="3"/>
        <v>17</v>
      </c>
      <c r="T38" s="28">
        <f t="shared" si="3"/>
        <v>17</v>
      </c>
      <c r="U38" s="28">
        <f t="shared" si="3"/>
        <v>0</v>
      </c>
      <c r="V38" s="219" t="s">
        <v>399</v>
      </c>
    </row>
    <row r="39" spans="1:22">
      <c r="A39" s="306" t="s">
        <v>377</v>
      </c>
      <c r="B39" s="213" t="s">
        <v>87</v>
      </c>
      <c r="C39" s="213" t="s">
        <v>79</v>
      </c>
      <c r="D39" s="213" t="s">
        <v>378</v>
      </c>
      <c r="E39" s="213" t="s">
        <v>381</v>
      </c>
      <c r="F39" s="213" t="s">
        <v>380</v>
      </c>
      <c r="G39" s="213" t="s">
        <v>135</v>
      </c>
      <c r="H39" s="307">
        <v>0</v>
      </c>
      <c r="I39" s="307">
        <v>16</v>
      </c>
      <c r="J39" s="307">
        <v>16</v>
      </c>
      <c r="K39" s="308">
        <v>0</v>
      </c>
      <c r="S39" s="28">
        <f t="shared" si="3"/>
        <v>16</v>
      </c>
      <c r="T39" s="28">
        <f t="shared" si="3"/>
        <v>16</v>
      </c>
      <c r="U39" s="28">
        <f t="shared" si="3"/>
        <v>0</v>
      </c>
      <c r="V39" s="219" t="s">
        <v>399</v>
      </c>
    </row>
    <row r="40" spans="1:22">
      <c r="A40" s="306" t="s">
        <v>377</v>
      </c>
      <c r="B40" s="213" t="s">
        <v>87</v>
      </c>
      <c r="C40" s="213" t="s">
        <v>79</v>
      </c>
      <c r="D40" s="213" t="s">
        <v>378</v>
      </c>
      <c r="E40" s="213" t="s">
        <v>381</v>
      </c>
      <c r="F40" s="213" t="s">
        <v>380</v>
      </c>
      <c r="G40" s="213" t="s">
        <v>136</v>
      </c>
      <c r="H40" s="307">
        <v>0</v>
      </c>
      <c r="I40" s="307">
        <v>1</v>
      </c>
      <c r="J40" s="307">
        <v>0.96866297000000001</v>
      </c>
      <c r="K40" s="308">
        <v>3.1337030000000002E-2</v>
      </c>
      <c r="S40" s="28">
        <f t="shared" si="3"/>
        <v>1</v>
      </c>
      <c r="T40" s="28">
        <f t="shared" si="3"/>
        <v>0.96866297000000001</v>
      </c>
      <c r="U40" s="28">
        <f t="shared" si="3"/>
        <v>3.1337030000000002E-2</v>
      </c>
    </row>
    <row r="41" spans="1:22">
      <c r="A41" s="306" t="s">
        <v>377</v>
      </c>
      <c r="B41" s="213" t="s">
        <v>87</v>
      </c>
      <c r="C41" s="213" t="s">
        <v>79</v>
      </c>
      <c r="D41" s="213" t="s">
        <v>378</v>
      </c>
      <c r="E41" s="213" t="s">
        <v>381</v>
      </c>
      <c r="F41" s="213" t="s">
        <v>380</v>
      </c>
      <c r="G41" s="213" t="s">
        <v>137</v>
      </c>
      <c r="H41" s="307">
        <v>0</v>
      </c>
      <c r="I41" s="307">
        <v>10</v>
      </c>
      <c r="J41" s="307">
        <v>8.9821484999999992</v>
      </c>
      <c r="K41" s="308">
        <v>1.0178514999999999</v>
      </c>
      <c r="S41" s="28">
        <f t="shared" si="3"/>
        <v>10</v>
      </c>
      <c r="T41" s="28">
        <f t="shared" si="3"/>
        <v>8.9821484999999992</v>
      </c>
      <c r="U41" s="28">
        <f t="shared" si="3"/>
        <v>1.0178514999999999</v>
      </c>
    </row>
    <row r="42" spans="1:22">
      <c r="A42" s="306" t="s">
        <v>377</v>
      </c>
      <c r="B42" s="213" t="s">
        <v>87</v>
      </c>
      <c r="C42" s="213" t="s">
        <v>79</v>
      </c>
      <c r="D42" s="213" t="s">
        <v>378</v>
      </c>
      <c r="E42" s="213" t="s">
        <v>381</v>
      </c>
      <c r="F42" s="213" t="s">
        <v>380</v>
      </c>
      <c r="G42" s="213" t="s">
        <v>138</v>
      </c>
      <c r="H42" s="307">
        <v>0</v>
      </c>
      <c r="I42" s="307">
        <v>127</v>
      </c>
      <c r="J42" s="307">
        <v>109.59981128</v>
      </c>
      <c r="K42" s="308">
        <v>17.400188719999999</v>
      </c>
      <c r="S42" s="28">
        <f t="shared" si="3"/>
        <v>127</v>
      </c>
      <c r="T42" s="28">
        <f t="shared" si="3"/>
        <v>109.59981128</v>
      </c>
      <c r="U42" s="28">
        <f t="shared" si="3"/>
        <v>17.400188719999999</v>
      </c>
    </row>
    <row r="43" spans="1:22">
      <c r="A43" s="306" t="s">
        <v>377</v>
      </c>
      <c r="B43" s="213" t="s">
        <v>87</v>
      </c>
      <c r="C43" s="213" t="s">
        <v>79</v>
      </c>
      <c r="D43" s="213" t="s">
        <v>378</v>
      </c>
      <c r="E43" s="213" t="s">
        <v>382</v>
      </c>
      <c r="F43" s="213" t="s">
        <v>380</v>
      </c>
      <c r="G43" s="213" t="s">
        <v>117</v>
      </c>
      <c r="H43" s="307">
        <v>0</v>
      </c>
      <c r="I43" s="307">
        <v>54</v>
      </c>
      <c r="J43" s="307">
        <v>54</v>
      </c>
      <c r="K43" s="308">
        <v>0</v>
      </c>
      <c r="S43" s="28">
        <f t="shared" si="3"/>
        <v>54</v>
      </c>
      <c r="T43" s="28">
        <f t="shared" si="3"/>
        <v>54</v>
      </c>
      <c r="U43" s="28">
        <f t="shared" si="3"/>
        <v>0</v>
      </c>
      <c r="V43" s="219" t="s">
        <v>399</v>
      </c>
    </row>
    <row r="44" spans="1:22">
      <c r="A44" s="306" t="s">
        <v>377</v>
      </c>
      <c r="B44" s="213" t="s">
        <v>87</v>
      </c>
      <c r="C44" s="213" t="s">
        <v>79</v>
      </c>
      <c r="D44" s="213" t="s">
        <v>378</v>
      </c>
      <c r="E44" s="213" t="s">
        <v>382</v>
      </c>
      <c r="F44" s="213" t="s">
        <v>380</v>
      </c>
      <c r="G44" s="213" t="s">
        <v>128</v>
      </c>
      <c r="H44" s="307">
        <v>0</v>
      </c>
      <c r="I44" s="307">
        <v>6</v>
      </c>
      <c r="J44" s="307">
        <v>6</v>
      </c>
      <c r="K44" s="308">
        <v>0</v>
      </c>
      <c r="S44" s="28">
        <f t="shared" si="3"/>
        <v>6</v>
      </c>
      <c r="T44" s="28">
        <f t="shared" si="3"/>
        <v>6</v>
      </c>
      <c r="U44" s="28">
        <f t="shared" si="3"/>
        <v>0</v>
      </c>
      <c r="V44" s="219" t="s">
        <v>399</v>
      </c>
    </row>
    <row r="45" spans="1:22">
      <c r="A45" s="306" t="s">
        <v>377</v>
      </c>
      <c r="B45" s="213" t="s">
        <v>87</v>
      </c>
      <c r="C45" s="213" t="s">
        <v>79</v>
      </c>
      <c r="D45" s="213" t="s">
        <v>378</v>
      </c>
      <c r="E45" s="213" t="s">
        <v>382</v>
      </c>
      <c r="F45" s="213" t="s">
        <v>380</v>
      </c>
      <c r="G45" s="213" t="s">
        <v>129</v>
      </c>
      <c r="H45" s="307">
        <v>0</v>
      </c>
      <c r="I45" s="307">
        <v>1</v>
      </c>
      <c r="J45" s="307">
        <v>1</v>
      </c>
      <c r="K45" s="308">
        <v>0</v>
      </c>
      <c r="S45" s="28">
        <f t="shared" si="3"/>
        <v>1</v>
      </c>
      <c r="T45" s="28">
        <f t="shared" si="3"/>
        <v>1</v>
      </c>
      <c r="U45" s="28">
        <f t="shared" si="3"/>
        <v>0</v>
      </c>
      <c r="V45" s="219" t="s">
        <v>399</v>
      </c>
    </row>
    <row r="46" spans="1:22">
      <c r="A46" s="306" t="s">
        <v>377</v>
      </c>
      <c r="B46" s="213" t="s">
        <v>87</v>
      </c>
      <c r="C46" s="213" t="s">
        <v>79</v>
      </c>
      <c r="D46" s="213" t="s">
        <v>378</v>
      </c>
      <c r="E46" s="213" t="s">
        <v>382</v>
      </c>
      <c r="F46" s="213" t="s">
        <v>380</v>
      </c>
      <c r="G46" s="213" t="s">
        <v>130</v>
      </c>
      <c r="H46" s="307">
        <v>0</v>
      </c>
      <c r="I46" s="307">
        <v>11</v>
      </c>
      <c r="J46" s="307">
        <v>11</v>
      </c>
      <c r="K46" s="308">
        <v>0</v>
      </c>
      <c r="S46" s="28">
        <f t="shared" si="3"/>
        <v>11</v>
      </c>
      <c r="T46" s="28">
        <f t="shared" si="3"/>
        <v>11</v>
      </c>
      <c r="U46" s="28">
        <f t="shared" si="3"/>
        <v>0</v>
      </c>
      <c r="V46" s="219" t="s">
        <v>399</v>
      </c>
    </row>
    <row r="47" spans="1:22">
      <c r="A47" s="306" t="s">
        <v>377</v>
      </c>
      <c r="B47" s="213" t="s">
        <v>87</v>
      </c>
      <c r="C47" s="213" t="s">
        <v>79</v>
      </c>
      <c r="D47" s="213" t="s">
        <v>378</v>
      </c>
      <c r="E47" s="213" t="s">
        <v>382</v>
      </c>
      <c r="F47" s="213" t="s">
        <v>380</v>
      </c>
      <c r="G47" s="213" t="s">
        <v>131</v>
      </c>
      <c r="H47" s="307">
        <v>0</v>
      </c>
      <c r="I47" s="307">
        <v>1</v>
      </c>
      <c r="J47" s="307">
        <v>1</v>
      </c>
      <c r="K47" s="308">
        <v>0</v>
      </c>
      <c r="S47" s="28">
        <f t="shared" si="3"/>
        <v>1</v>
      </c>
      <c r="T47" s="28">
        <f t="shared" si="3"/>
        <v>1</v>
      </c>
      <c r="U47" s="28">
        <f t="shared" si="3"/>
        <v>0</v>
      </c>
      <c r="V47" s="219" t="s">
        <v>399</v>
      </c>
    </row>
    <row r="48" spans="1:22">
      <c r="A48" s="306" t="s">
        <v>377</v>
      </c>
      <c r="B48" s="213" t="s">
        <v>87</v>
      </c>
      <c r="C48" s="213" t="s">
        <v>79</v>
      </c>
      <c r="D48" s="213" t="s">
        <v>378</v>
      </c>
      <c r="E48" s="213" t="s">
        <v>382</v>
      </c>
      <c r="F48" s="213" t="s">
        <v>380</v>
      </c>
      <c r="G48" s="213" t="s">
        <v>132</v>
      </c>
      <c r="H48" s="307">
        <v>0</v>
      </c>
      <c r="I48" s="307">
        <v>26</v>
      </c>
      <c r="J48" s="307">
        <v>26</v>
      </c>
      <c r="K48" s="308">
        <v>0</v>
      </c>
      <c r="S48" s="28">
        <f t="shared" si="3"/>
        <v>26</v>
      </c>
      <c r="T48" s="28">
        <f t="shared" si="3"/>
        <v>26</v>
      </c>
      <c r="U48" s="28">
        <f t="shared" si="3"/>
        <v>0</v>
      </c>
      <c r="V48" s="219" t="s">
        <v>399</v>
      </c>
    </row>
    <row r="49" spans="1:22">
      <c r="A49" s="306" t="s">
        <v>377</v>
      </c>
      <c r="B49" s="213" t="s">
        <v>87</v>
      </c>
      <c r="C49" s="213" t="s">
        <v>79</v>
      </c>
      <c r="D49" s="213" t="s">
        <v>378</v>
      </c>
      <c r="E49" s="213" t="s">
        <v>382</v>
      </c>
      <c r="F49" s="213" t="s">
        <v>380</v>
      </c>
      <c r="G49" s="213" t="s">
        <v>133</v>
      </c>
      <c r="H49" s="307">
        <v>0</v>
      </c>
      <c r="I49" s="307">
        <v>45</v>
      </c>
      <c r="J49" s="307">
        <v>45</v>
      </c>
      <c r="K49" s="308">
        <v>0</v>
      </c>
      <c r="S49" s="28">
        <f t="shared" si="3"/>
        <v>45</v>
      </c>
      <c r="T49" s="28">
        <f t="shared" si="3"/>
        <v>45</v>
      </c>
      <c r="U49" s="28">
        <f t="shared" si="3"/>
        <v>0</v>
      </c>
      <c r="V49" s="219" t="s">
        <v>399</v>
      </c>
    </row>
    <row r="50" spans="1:22">
      <c r="A50" s="306" t="s">
        <v>377</v>
      </c>
      <c r="B50" s="213" t="s">
        <v>87</v>
      </c>
      <c r="C50" s="213" t="s">
        <v>79</v>
      </c>
      <c r="D50" s="213" t="s">
        <v>378</v>
      </c>
      <c r="E50" s="213" t="s">
        <v>382</v>
      </c>
      <c r="F50" s="213" t="s">
        <v>380</v>
      </c>
      <c r="G50" s="213" t="s">
        <v>134</v>
      </c>
      <c r="H50" s="307">
        <v>0</v>
      </c>
      <c r="I50" s="307">
        <v>91</v>
      </c>
      <c r="J50" s="307">
        <v>91</v>
      </c>
      <c r="K50" s="308">
        <v>0</v>
      </c>
      <c r="S50" s="28">
        <f t="shared" si="3"/>
        <v>91</v>
      </c>
      <c r="T50" s="28">
        <f t="shared" si="3"/>
        <v>91</v>
      </c>
      <c r="U50" s="28">
        <f t="shared" si="3"/>
        <v>0</v>
      </c>
      <c r="V50" s="219" t="s">
        <v>399</v>
      </c>
    </row>
    <row r="51" spans="1:22">
      <c r="A51" s="306" t="s">
        <v>377</v>
      </c>
      <c r="B51" s="213" t="s">
        <v>87</v>
      </c>
      <c r="C51" s="213" t="s">
        <v>79</v>
      </c>
      <c r="D51" s="213" t="s">
        <v>378</v>
      </c>
      <c r="E51" s="213" t="s">
        <v>382</v>
      </c>
      <c r="F51" s="213" t="s">
        <v>380</v>
      </c>
      <c r="G51" s="213" t="s">
        <v>135</v>
      </c>
      <c r="H51" s="307">
        <v>0</v>
      </c>
      <c r="I51" s="307">
        <v>86</v>
      </c>
      <c r="J51" s="307">
        <v>86</v>
      </c>
      <c r="K51" s="308">
        <v>0</v>
      </c>
      <c r="S51" s="28">
        <f t="shared" si="3"/>
        <v>86</v>
      </c>
      <c r="T51" s="28">
        <f t="shared" si="3"/>
        <v>86</v>
      </c>
      <c r="U51" s="28">
        <f t="shared" si="3"/>
        <v>0</v>
      </c>
      <c r="V51" s="219" t="s">
        <v>399</v>
      </c>
    </row>
    <row r="52" spans="1:22">
      <c r="A52" s="306" t="s">
        <v>377</v>
      </c>
      <c r="B52" s="213" t="s">
        <v>87</v>
      </c>
      <c r="C52" s="213" t="s">
        <v>79</v>
      </c>
      <c r="D52" s="213" t="s">
        <v>378</v>
      </c>
      <c r="E52" s="213" t="s">
        <v>382</v>
      </c>
      <c r="F52" s="213" t="s">
        <v>380</v>
      </c>
      <c r="G52" s="213" t="s">
        <v>136</v>
      </c>
      <c r="H52" s="307">
        <v>0</v>
      </c>
      <c r="I52" s="307">
        <v>2</v>
      </c>
      <c r="J52" s="307">
        <v>1.93732594</v>
      </c>
      <c r="K52" s="308">
        <v>6.2674060000000004E-2</v>
      </c>
      <c r="S52" s="28">
        <f t="shared" si="3"/>
        <v>2</v>
      </c>
      <c r="T52" s="28">
        <f t="shared" si="3"/>
        <v>1.93732594</v>
      </c>
      <c r="U52" s="28">
        <f t="shared" si="3"/>
        <v>6.2674060000000004E-2</v>
      </c>
    </row>
    <row r="53" spans="1:22">
      <c r="A53" s="306" t="s">
        <v>377</v>
      </c>
      <c r="B53" s="213" t="s">
        <v>87</v>
      </c>
      <c r="C53" s="213" t="s">
        <v>79</v>
      </c>
      <c r="D53" s="213" t="s">
        <v>378</v>
      </c>
      <c r="E53" s="213" t="s">
        <v>382</v>
      </c>
      <c r="F53" s="213" t="s">
        <v>380</v>
      </c>
      <c r="G53" s="213" t="s">
        <v>137</v>
      </c>
      <c r="H53" s="307">
        <v>0</v>
      </c>
      <c r="I53" s="307">
        <v>50</v>
      </c>
      <c r="J53" s="307">
        <v>44.910742499999998</v>
      </c>
      <c r="K53" s="308">
        <v>5.0892575000000004</v>
      </c>
      <c r="S53" s="28">
        <f t="shared" si="3"/>
        <v>50</v>
      </c>
      <c r="T53" s="28">
        <f t="shared" si="3"/>
        <v>44.910742499999998</v>
      </c>
      <c r="U53" s="28">
        <f t="shared" si="3"/>
        <v>5.0892575000000004</v>
      </c>
    </row>
    <row r="54" spans="1:22" ht="15.75" thickBot="1">
      <c r="A54" s="309" t="s">
        <v>377</v>
      </c>
      <c r="B54" s="310" t="s">
        <v>87</v>
      </c>
      <c r="C54" s="310" t="s">
        <v>79</v>
      </c>
      <c r="D54" s="310" t="s">
        <v>378</v>
      </c>
      <c r="E54" s="310" t="s">
        <v>382</v>
      </c>
      <c r="F54" s="310" t="s">
        <v>380</v>
      </c>
      <c r="G54" s="310" t="s">
        <v>138</v>
      </c>
      <c r="H54" s="311">
        <v>0</v>
      </c>
      <c r="I54" s="311">
        <v>666</v>
      </c>
      <c r="J54" s="311">
        <v>574.75176624000005</v>
      </c>
      <c r="K54" s="312">
        <v>91.248233759999906</v>
      </c>
      <c r="S54" s="28">
        <f t="shared" si="3"/>
        <v>666</v>
      </c>
      <c r="T54" s="28">
        <f t="shared" si="3"/>
        <v>574.75176624000005</v>
      </c>
      <c r="U54" s="28">
        <f t="shared" si="3"/>
        <v>91.248233759999906</v>
      </c>
    </row>
    <row r="55" spans="1:22">
      <c r="I55" s="313"/>
      <c r="J55" s="313"/>
      <c r="K55" s="313"/>
    </row>
    <row r="1048575" spans="18:20">
      <c r="R1048575" s="289"/>
      <c r="S1048575" s="289"/>
      <c r="T1048575" s="289"/>
    </row>
  </sheetData>
  <pageMargins left="0.7" right="0.7" top="0.75" bottom="0.75" header="0.3" footer="0.3"/>
  <pageSetup scale="47" orientation="landscape" r:id="rId1"/>
  <headerFooter>
    <oddHeader>&amp;LS851-Line306-Sale_DR_CalAdvocates_001-Q01Atch01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BAE9-4754-453A-B860-0F807BDB7E8B}">
  <sheetPr>
    <pageSetUpPr fitToPage="1"/>
  </sheetPr>
  <dimension ref="A1:P12"/>
  <sheetViews>
    <sheetView tabSelected="1" workbookViewId="0">
      <selection sqref="A1:I1"/>
    </sheetView>
  </sheetViews>
  <sheetFormatPr defaultColWidth="9.140625" defaultRowHeight="15"/>
  <cols>
    <col min="1" max="9" width="9.140625" style="206"/>
    <col min="10" max="10" width="17.28515625" style="206" customWidth="1"/>
    <col min="11" max="14" width="9.140625" style="206"/>
    <col min="15" max="15" width="7.140625" style="206" customWidth="1"/>
    <col min="16" max="16" width="13.5703125" style="206" customWidth="1"/>
    <col min="17" max="16384" width="9.140625" style="206"/>
  </cols>
  <sheetData>
    <row r="1" spans="1:16">
      <c r="A1" s="2" t="s">
        <v>364</v>
      </c>
    </row>
    <row r="2" spans="1:16">
      <c r="A2" s="2" t="s">
        <v>388</v>
      </c>
    </row>
    <row r="3" spans="1:16">
      <c r="A3" s="2" t="s">
        <v>407</v>
      </c>
    </row>
    <row r="9" spans="1:16">
      <c r="J9" s="289"/>
      <c r="M9" s="325"/>
      <c r="N9" s="94"/>
      <c r="O9" s="325"/>
      <c r="P9" s="289"/>
    </row>
    <row r="10" spans="1:16">
      <c r="J10" s="289"/>
      <c r="M10" s="325"/>
      <c r="N10" s="94"/>
      <c r="O10" s="325"/>
      <c r="P10" s="289"/>
    </row>
    <row r="11" spans="1:16">
      <c r="J11" s="289"/>
      <c r="M11" s="325"/>
      <c r="N11" s="94"/>
      <c r="O11" s="325"/>
      <c r="P11" s="289"/>
    </row>
    <row r="12" spans="1:16">
      <c r="N12" s="94"/>
      <c r="O12" s="122"/>
    </row>
  </sheetData>
  <pageMargins left="0.7" right="0.7" top="0.75" bottom="0.75" header="0.3" footer="0.3"/>
  <pageSetup scale="89" orientation="landscape" r:id="rId1"/>
  <headerFooter>
    <oddHeader>&amp;LS851-Line306-Sale_DR_CalAdvocates_001-Q01Atch01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823"/>
  <sheetViews>
    <sheetView tabSelected="1" workbookViewId="0">
      <selection sqref="A1:I1"/>
    </sheetView>
  </sheetViews>
  <sheetFormatPr defaultRowHeight="15" outlineLevelRow="1"/>
  <cols>
    <col min="2" max="2" width="20.28515625" bestFit="1" customWidth="1"/>
    <col min="5" max="5" width="25.5703125" customWidth="1"/>
    <col min="6" max="6" width="10.28515625" bestFit="1" customWidth="1"/>
  </cols>
  <sheetData>
    <row r="1" spans="1:6" s="18" customFormat="1">
      <c r="A1" s="18" t="s">
        <v>63</v>
      </c>
      <c r="B1" s="115" t="s">
        <v>260</v>
      </c>
      <c r="C1" s="116"/>
      <c r="D1" s="116"/>
      <c r="E1" s="116"/>
      <c r="F1" s="117"/>
    </row>
    <row r="2" spans="1:6">
      <c r="A2" s="24" t="s">
        <v>87</v>
      </c>
      <c r="B2" s="113" t="s">
        <v>93</v>
      </c>
      <c r="C2" s="113" t="s">
        <v>94</v>
      </c>
      <c r="E2" s="114" t="s">
        <v>239</v>
      </c>
      <c r="F2" s="114" t="s">
        <v>241</v>
      </c>
    </row>
    <row r="3" spans="1:6">
      <c r="A3" s="24" t="s">
        <v>78</v>
      </c>
      <c r="B3" s="20" t="s">
        <v>111</v>
      </c>
      <c r="C3" s="24" t="s">
        <v>112</v>
      </c>
      <c r="E3" s="83" t="s">
        <v>239</v>
      </c>
      <c r="F3" s="83" t="s">
        <v>241</v>
      </c>
    </row>
    <row r="4" spans="1:6">
      <c r="A4" s="24" t="s">
        <v>70</v>
      </c>
    </row>
    <row r="5" spans="1:6">
      <c r="A5" s="24" t="s">
        <v>72</v>
      </c>
    </row>
    <row r="6" spans="1:6">
      <c r="C6" s="102"/>
    </row>
    <row r="10" spans="1:6" ht="30" hidden="1" outlineLevel="1">
      <c r="A10" t="s">
        <v>116</v>
      </c>
      <c r="B10" s="103" t="s">
        <v>66</v>
      </c>
      <c r="C10" t="s">
        <v>67</v>
      </c>
      <c r="D10" t="s">
        <v>68</v>
      </c>
      <c r="E10" t="s">
        <v>69</v>
      </c>
    </row>
    <row r="11" spans="1:6" hidden="1" outlineLevel="1">
      <c r="A11" t="s">
        <v>119</v>
      </c>
      <c r="B11">
        <v>0</v>
      </c>
      <c r="C11">
        <v>0</v>
      </c>
      <c r="D11">
        <v>0</v>
      </c>
      <c r="E11">
        <v>0</v>
      </c>
    </row>
    <row r="12" spans="1:6" hidden="1" outlineLevel="1">
      <c r="A12" t="s">
        <v>120</v>
      </c>
      <c r="B12">
        <v>0</v>
      </c>
      <c r="C12">
        <v>1.06</v>
      </c>
      <c r="D12">
        <v>0.87566217339999997</v>
      </c>
      <c r="E12">
        <v>0.1843378266</v>
      </c>
    </row>
    <row r="13" spans="1:6" hidden="1" outlineLevel="1">
      <c r="A13" t="s">
        <v>121</v>
      </c>
      <c r="B13">
        <v>0</v>
      </c>
      <c r="C13">
        <v>3.94</v>
      </c>
      <c r="D13">
        <v>3.1548161937999999</v>
      </c>
      <c r="E13">
        <v>0.78518380619999995</v>
      </c>
    </row>
    <row r="14" spans="1:6" hidden="1" outlineLevel="1">
      <c r="A14" t="s">
        <v>122</v>
      </c>
      <c r="B14">
        <v>0</v>
      </c>
      <c r="C14">
        <v>0.12</v>
      </c>
      <c r="D14">
        <v>9.2959623599999999E-2</v>
      </c>
      <c r="E14">
        <v>2.70403764E-2</v>
      </c>
    </row>
    <row r="15" spans="1:6" hidden="1" outlineLevel="1">
      <c r="A15" t="s">
        <v>123</v>
      </c>
      <c r="B15">
        <v>0</v>
      </c>
      <c r="C15">
        <v>4.92</v>
      </c>
      <c r="D15">
        <v>3.746069796</v>
      </c>
      <c r="E15">
        <v>1.1739302039999999</v>
      </c>
    </row>
    <row r="16" spans="1:6" hidden="1" outlineLevel="1">
      <c r="A16" t="s">
        <v>124</v>
      </c>
      <c r="B16">
        <v>0</v>
      </c>
      <c r="C16">
        <v>7.0000000000000007E-2</v>
      </c>
      <c r="D16">
        <v>5.2357739700000003E-2</v>
      </c>
      <c r="E16">
        <v>1.76422603E-2</v>
      </c>
    </row>
    <row r="17" spans="1:5" hidden="1" outlineLevel="1">
      <c r="A17" t="s">
        <v>125</v>
      </c>
      <c r="B17">
        <v>0</v>
      </c>
      <c r="C17">
        <v>0.09</v>
      </c>
      <c r="D17">
        <v>6.6094730099999999E-2</v>
      </c>
      <c r="E17">
        <v>2.3905269900000001E-2</v>
      </c>
    </row>
    <row r="18" spans="1:5" hidden="1" outlineLevel="1">
      <c r="A18" t="s">
        <v>126</v>
      </c>
      <c r="B18">
        <v>0</v>
      </c>
      <c r="C18">
        <v>0.15</v>
      </c>
      <c r="D18">
        <v>0.1039062255</v>
      </c>
      <c r="E18">
        <v>4.6093774499999997E-2</v>
      </c>
    </row>
    <row r="19" spans="1:5" hidden="1" outlineLevel="1">
      <c r="A19" t="s">
        <v>127</v>
      </c>
      <c r="B19">
        <v>0</v>
      </c>
      <c r="C19">
        <v>0.15</v>
      </c>
      <c r="D19">
        <v>9.9627761999999995E-2</v>
      </c>
      <c r="E19">
        <v>5.0372238E-2</v>
      </c>
    </row>
    <row r="20" spans="1:5" hidden="1" outlineLevel="1">
      <c r="A20" t="s">
        <v>117</v>
      </c>
      <c r="B20">
        <v>0</v>
      </c>
      <c r="C20">
        <v>0.49</v>
      </c>
      <c r="D20">
        <v>0.31119103749999999</v>
      </c>
      <c r="E20">
        <v>0.1788089625</v>
      </c>
    </row>
    <row r="21" spans="1:5" hidden="1" outlineLevel="1">
      <c r="A21" t="s">
        <v>128</v>
      </c>
      <c r="B21">
        <v>0</v>
      </c>
      <c r="C21">
        <v>0</v>
      </c>
      <c r="D21">
        <v>0</v>
      </c>
      <c r="E21">
        <v>0</v>
      </c>
    </row>
    <row r="22" spans="1:5" hidden="1" outlineLevel="1">
      <c r="A22" t="s">
        <v>129</v>
      </c>
      <c r="B22">
        <v>0</v>
      </c>
      <c r="C22">
        <v>0.08</v>
      </c>
      <c r="D22">
        <v>4.8433555199999999E-2</v>
      </c>
      <c r="E22">
        <v>3.1566444800000003E-2</v>
      </c>
    </row>
    <row r="23" spans="1:5" hidden="1" outlineLevel="1">
      <c r="A23" t="s">
        <v>130</v>
      </c>
      <c r="B23">
        <v>0</v>
      </c>
      <c r="C23">
        <v>4.01</v>
      </c>
      <c r="D23">
        <v>2.3674451331999999</v>
      </c>
      <c r="E23">
        <v>1.6425548668000001</v>
      </c>
    </row>
    <row r="24" spans="1:5" hidden="1" outlineLevel="1">
      <c r="A24" t="s">
        <v>131</v>
      </c>
      <c r="B24">
        <v>0</v>
      </c>
      <c r="C24">
        <v>0.77</v>
      </c>
      <c r="D24">
        <v>0.44291263939999997</v>
      </c>
      <c r="E24">
        <v>0.32708736059999999</v>
      </c>
    </row>
    <row r="25" spans="1:5" hidden="1" outlineLevel="1">
      <c r="A25" t="s">
        <v>132</v>
      </c>
      <c r="B25">
        <v>0</v>
      </c>
      <c r="C25">
        <v>2.69</v>
      </c>
      <c r="D25">
        <v>1.5061281486</v>
      </c>
      <c r="E25">
        <v>1.1838718514</v>
      </c>
    </row>
    <row r="26" spans="1:5" hidden="1" outlineLevel="1">
      <c r="A26" t="s">
        <v>133</v>
      </c>
      <c r="B26">
        <v>0</v>
      </c>
      <c r="C26">
        <v>0.56000000000000005</v>
      </c>
      <c r="D26">
        <v>0.30489778480000002</v>
      </c>
      <c r="E26">
        <v>0.25510221519999998</v>
      </c>
    </row>
    <row r="27" spans="1:5" hidden="1" outlineLevel="1">
      <c r="A27" t="s">
        <v>134</v>
      </c>
      <c r="B27">
        <v>0</v>
      </c>
      <c r="C27">
        <v>1.58</v>
      </c>
      <c r="D27">
        <v>0.83563899519999996</v>
      </c>
      <c r="E27">
        <v>0.7443610048</v>
      </c>
    </row>
    <row r="28" spans="1:5" hidden="1" outlineLevel="1">
      <c r="A28" t="s">
        <v>135</v>
      </c>
      <c r="B28">
        <v>0</v>
      </c>
      <c r="C28">
        <v>0.92</v>
      </c>
      <c r="D28">
        <v>0.45755898239999998</v>
      </c>
      <c r="E28">
        <v>0.4624410176</v>
      </c>
    </row>
    <row r="29" spans="1:5" hidden="1" outlineLevel="1">
      <c r="A29" t="s">
        <v>136</v>
      </c>
      <c r="B29">
        <v>0</v>
      </c>
      <c r="C29">
        <v>0</v>
      </c>
      <c r="D29">
        <v>0</v>
      </c>
      <c r="E29">
        <v>0</v>
      </c>
    </row>
    <row r="30" spans="1:5" hidden="1" outlineLevel="1">
      <c r="A30" t="s">
        <v>137</v>
      </c>
      <c r="B30">
        <v>0</v>
      </c>
      <c r="C30">
        <v>1.1299999999999999</v>
      </c>
      <c r="D30">
        <v>0.50743271499999998</v>
      </c>
      <c r="E30">
        <v>0.62256728500000003</v>
      </c>
    </row>
    <row r="31" spans="1:5" hidden="1" outlineLevel="1">
      <c r="A31" t="s">
        <v>138</v>
      </c>
      <c r="B31">
        <v>0</v>
      </c>
      <c r="C31">
        <v>3.82</v>
      </c>
      <c r="D31">
        <v>1.6529059779999999</v>
      </c>
      <c r="E31">
        <v>2.1670940220000001</v>
      </c>
    </row>
    <row r="32" spans="1:5" hidden="1" outlineLevel="1">
      <c r="A32" t="s">
        <v>139</v>
      </c>
      <c r="B32">
        <v>0</v>
      </c>
      <c r="C32">
        <v>0.3</v>
      </c>
      <c r="D32">
        <v>0.119880669</v>
      </c>
      <c r="E32">
        <v>0.18011933099999999</v>
      </c>
    </row>
    <row r="33" spans="1:5" hidden="1" outlineLevel="1">
      <c r="A33" t="s">
        <v>140</v>
      </c>
      <c r="B33">
        <v>0</v>
      </c>
      <c r="C33">
        <v>5.76</v>
      </c>
      <c r="D33">
        <v>2.2052749824000002</v>
      </c>
      <c r="E33">
        <v>3.5547250176</v>
      </c>
    </row>
    <row r="34" spans="1:5" hidden="1" outlineLevel="1">
      <c r="A34" t="s">
        <v>141</v>
      </c>
      <c r="B34">
        <v>0</v>
      </c>
      <c r="C34">
        <v>0</v>
      </c>
      <c r="D34">
        <v>0</v>
      </c>
      <c r="E34">
        <v>0</v>
      </c>
    </row>
    <row r="35" spans="1:5" hidden="1" outlineLevel="1">
      <c r="A35" t="s">
        <v>142</v>
      </c>
      <c r="B35">
        <v>0</v>
      </c>
      <c r="C35">
        <v>0</v>
      </c>
      <c r="D35">
        <v>0</v>
      </c>
      <c r="E35">
        <v>0</v>
      </c>
    </row>
    <row r="36" spans="1:5" hidden="1" outlineLevel="1">
      <c r="A36" t="s">
        <v>143</v>
      </c>
      <c r="B36">
        <v>0</v>
      </c>
      <c r="C36">
        <v>0.64</v>
      </c>
      <c r="D36">
        <v>0.21238022400000001</v>
      </c>
      <c r="E36">
        <v>0.42761977600000001</v>
      </c>
    </row>
    <row r="37" spans="1:5" hidden="1" outlineLevel="1">
      <c r="A37" t="s">
        <v>144</v>
      </c>
      <c r="B37">
        <v>0</v>
      </c>
      <c r="C37">
        <v>0.14000000000000001</v>
      </c>
      <c r="D37">
        <v>4.4040942399999998E-2</v>
      </c>
      <c r="E37">
        <v>9.5959057599999995E-2</v>
      </c>
    </row>
    <row r="38" spans="1:5" hidden="1" outlineLevel="1">
      <c r="A38" t="s">
        <v>145</v>
      </c>
      <c r="B38">
        <v>0</v>
      </c>
      <c r="C38">
        <v>2.2200000000000002</v>
      </c>
      <c r="D38">
        <v>0.65974765859999995</v>
      </c>
      <c r="E38">
        <v>1.5602523414</v>
      </c>
    </row>
    <row r="39" spans="1:5" hidden="1" outlineLevel="1">
      <c r="A39" t="s">
        <v>146</v>
      </c>
      <c r="B39">
        <v>0</v>
      </c>
      <c r="C39">
        <v>0.27</v>
      </c>
      <c r="D39">
        <v>7.55063505E-2</v>
      </c>
      <c r="E39">
        <v>0.1944936495</v>
      </c>
    </row>
    <row r="40" spans="1:5" hidden="1" outlineLevel="1">
      <c r="A40" t="s">
        <v>147</v>
      </c>
      <c r="B40">
        <v>0</v>
      </c>
      <c r="C40">
        <v>0.01</v>
      </c>
      <c r="D40">
        <v>2.6198670000000001E-3</v>
      </c>
      <c r="E40">
        <v>7.3801329999999997E-3</v>
      </c>
    </row>
    <row r="41" spans="1:5" hidden="1" outlineLevel="1">
      <c r="A41" t="s">
        <v>148</v>
      </c>
      <c r="B41">
        <v>0</v>
      </c>
      <c r="C41">
        <v>0</v>
      </c>
      <c r="D41">
        <v>0</v>
      </c>
      <c r="E41">
        <v>0</v>
      </c>
    </row>
    <row r="42" spans="1:5" hidden="1" outlineLevel="1">
      <c r="A42" t="s">
        <v>149</v>
      </c>
      <c r="B42">
        <v>0</v>
      </c>
      <c r="C42">
        <v>0.6</v>
      </c>
      <c r="D42">
        <v>0.12490635</v>
      </c>
      <c r="E42">
        <v>0.47509364999999998</v>
      </c>
    </row>
    <row r="43" spans="1:5" hidden="1" outlineLevel="1">
      <c r="A43" t="s">
        <v>150</v>
      </c>
      <c r="B43">
        <v>0</v>
      </c>
      <c r="C43">
        <v>1.05</v>
      </c>
      <c r="D43">
        <v>0.19946771250000001</v>
      </c>
      <c r="E43">
        <v>0.85053228749999998</v>
      </c>
    </row>
    <row r="44" spans="1:5" hidden="1" outlineLevel="1">
      <c r="A44" t="s">
        <v>151</v>
      </c>
      <c r="B44">
        <v>0</v>
      </c>
      <c r="C44">
        <v>0</v>
      </c>
      <c r="D44">
        <v>0</v>
      </c>
      <c r="E44">
        <v>0</v>
      </c>
    </row>
    <row r="45" spans="1:5" hidden="1" outlineLevel="1">
      <c r="A45" t="s">
        <v>152</v>
      </c>
      <c r="B45">
        <v>0</v>
      </c>
      <c r="C45">
        <v>0</v>
      </c>
      <c r="D45">
        <v>0</v>
      </c>
      <c r="E45">
        <v>0</v>
      </c>
    </row>
    <row r="46" spans="1:5" hidden="1" outlineLevel="1">
      <c r="A46" t="s">
        <v>153</v>
      </c>
      <c r="B46">
        <v>0</v>
      </c>
      <c r="C46">
        <v>0.67</v>
      </c>
      <c r="D46">
        <v>0.62413959210000003</v>
      </c>
      <c r="E46">
        <v>4.5860407899999997E-2</v>
      </c>
    </row>
    <row r="47" spans="1:5" hidden="1" outlineLevel="1">
      <c r="A47" t="s">
        <v>154</v>
      </c>
      <c r="B47">
        <v>0</v>
      </c>
      <c r="C47">
        <v>1.51</v>
      </c>
      <c r="D47">
        <v>1.3731882317999999</v>
      </c>
      <c r="E47">
        <v>0.13681176819999999</v>
      </c>
    </row>
    <row r="48" spans="1:5" hidden="1" outlineLevel="1">
      <c r="A48" t="s">
        <v>119</v>
      </c>
      <c r="B48">
        <v>7</v>
      </c>
      <c r="C48">
        <v>72.7</v>
      </c>
      <c r="D48">
        <v>64.448433679999994</v>
      </c>
      <c r="E48">
        <v>8.2515663200000091</v>
      </c>
    </row>
    <row r="49" spans="1:5" hidden="1" outlineLevel="1">
      <c r="A49" t="s">
        <v>120</v>
      </c>
      <c r="B49">
        <v>0</v>
      </c>
      <c r="C49">
        <v>1.64</v>
      </c>
      <c r="D49">
        <v>1.3547980796000001</v>
      </c>
      <c r="E49">
        <v>0.28520192039999998</v>
      </c>
    </row>
    <row r="50" spans="1:5" hidden="1" outlineLevel="1">
      <c r="A50" t="s">
        <v>155</v>
      </c>
      <c r="B50">
        <v>0</v>
      </c>
      <c r="C50">
        <v>4.6900000000000004</v>
      </c>
      <c r="D50">
        <v>3.8152570785000002</v>
      </c>
      <c r="E50">
        <v>0.87474292149999999</v>
      </c>
    </row>
    <row r="51" spans="1:5" hidden="1" outlineLevel="1">
      <c r="A51" t="s">
        <v>121</v>
      </c>
      <c r="B51">
        <v>0</v>
      </c>
      <c r="C51">
        <v>2.29</v>
      </c>
      <c r="D51">
        <v>1.8336368233</v>
      </c>
      <c r="E51">
        <v>0.45636317669999998</v>
      </c>
    </row>
    <row r="52" spans="1:5" hidden="1" outlineLevel="1">
      <c r="A52" t="s">
        <v>156</v>
      </c>
      <c r="B52">
        <v>0</v>
      </c>
      <c r="C52">
        <v>0.56000000000000005</v>
      </c>
      <c r="D52">
        <v>0.44115112719999999</v>
      </c>
      <c r="E52">
        <v>0.1188488728</v>
      </c>
    </row>
    <row r="53" spans="1:5" hidden="1" outlineLevel="1">
      <c r="A53" t="s">
        <v>122</v>
      </c>
      <c r="B53">
        <v>0</v>
      </c>
      <c r="C53">
        <v>1.65</v>
      </c>
      <c r="D53">
        <v>1.2781948245000001</v>
      </c>
      <c r="E53">
        <v>0.37180517549999997</v>
      </c>
    </row>
    <row r="54" spans="1:5" hidden="1" outlineLevel="1">
      <c r="A54" t="s">
        <v>123</v>
      </c>
      <c r="B54">
        <v>0</v>
      </c>
      <c r="C54">
        <v>2.95</v>
      </c>
      <c r="D54">
        <v>2.2461190850000001</v>
      </c>
      <c r="E54">
        <v>0.70388091500000005</v>
      </c>
    </row>
    <row r="55" spans="1:5" hidden="1" outlineLevel="1">
      <c r="A55" t="s">
        <v>124</v>
      </c>
      <c r="B55">
        <v>0</v>
      </c>
      <c r="C55">
        <v>0.09</v>
      </c>
      <c r="D55">
        <v>6.73170939E-2</v>
      </c>
      <c r="E55">
        <v>2.2682906100000001E-2</v>
      </c>
    </row>
    <row r="56" spans="1:5" hidden="1" outlineLevel="1">
      <c r="A56" t="s">
        <v>125</v>
      </c>
      <c r="B56">
        <v>0</v>
      </c>
      <c r="C56">
        <v>0.05</v>
      </c>
      <c r="D56">
        <v>3.6719294499999999E-2</v>
      </c>
      <c r="E56">
        <v>1.32807055E-2</v>
      </c>
    </row>
    <row r="57" spans="1:5" hidden="1" outlineLevel="1">
      <c r="A57" t="s">
        <v>126</v>
      </c>
      <c r="B57">
        <v>0</v>
      </c>
      <c r="C57">
        <v>0.08</v>
      </c>
      <c r="D57">
        <v>5.5416653599999997E-2</v>
      </c>
      <c r="E57">
        <v>2.4583346400000001E-2</v>
      </c>
    </row>
    <row r="58" spans="1:5" hidden="1" outlineLevel="1">
      <c r="A58" t="s">
        <v>157</v>
      </c>
      <c r="B58">
        <v>0</v>
      </c>
      <c r="C58">
        <v>0.17</v>
      </c>
      <c r="D58">
        <v>0.1153478611</v>
      </c>
      <c r="E58">
        <v>5.4652138900000001E-2</v>
      </c>
    </row>
    <row r="59" spans="1:5" hidden="1" outlineLevel="1">
      <c r="A59" t="s">
        <v>127</v>
      </c>
      <c r="B59">
        <v>0</v>
      </c>
      <c r="C59">
        <v>0.18</v>
      </c>
      <c r="D59">
        <v>0.1195533144</v>
      </c>
      <c r="E59">
        <v>6.0446685600000001E-2</v>
      </c>
    </row>
    <row r="60" spans="1:5" hidden="1" outlineLevel="1">
      <c r="A60" t="s">
        <v>158</v>
      </c>
      <c r="B60">
        <v>0</v>
      </c>
      <c r="C60">
        <v>0.1</v>
      </c>
      <c r="D60">
        <v>6.4970583999999998E-2</v>
      </c>
      <c r="E60">
        <v>3.5029416000000001E-2</v>
      </c>
    </row>
    <row r="61" spans="1:5" hidden="1" outlineLevel="1">
      <c r="A61" t="s">
        <v>117</v>
      </c>
      <c r="B61">
        <v>0</v>
      </c>
      <c r="C61">
        <v>0.28000000000000003</v>
      </c>
      <c r="D61">
        <v>0.17782344999999999</v>
      </c>
      <c r="E61">
        <v>0.10217655</v>
      </c>
    </row>
    <row r="62" spans="1:5" hidden="1" outlineLevel="1">
      <c r="A62" t="s">
        <v>128</v>
      </c>
      <c r="B62">
        <v>0</v>
      </c>
      <c r="C62">
        <v>0.08</v>
      </c>
      <c r="D62">
        <v>4.96258064E-2</v>
      </c>
      <c r="E62">
        <v>3.0374193599999998E-2</v>
      </c>
    </row>
    <row r="63" spans="1:5" hidden="1" outlineLevel="1">
      <c r="A63" t="s">
        <v>129</v>
      </c>
      <c r="B63">
        <v>0</v>
      </c>
      <c r="C63">
        <v>0.17</v>
      </c>
      <c r="D63">
        <v>0.1029213048</v>
      </c>
      <c r="E63">
        <v>6.7078695199999996E-2</v>
      </c>
    </row>
    <row r="64" spans="1:5" hidden="1" outlineLevel="1">
      <c r="A64" t="s">
        <v>130</v>
      </c>
      <c r="B64">
        <v>0</v>
      </c>
      <c r="C64">
        <v>2.4900000000000002</v>
      </c>
      <c r="D64">
        <v>1.4700594467999999</v>
      </c>
      <c r="E64">
        <v>1.0199405532000001</v>
      </c>
    </row>
    <row r="65" spans="1:5" hidden="1" outlineLevel="1">
      <c r="A65" t="s">
        <v>131</v>
      </c>
      <c r="B65">
        <v>0</v>
      </c>
      <c r="C65">
        <v>0.44</v>
      </c>
      <c r="D65">
        <v>0.2530929368</v>
      </c>
      <c r="E65">
        <v>0.1869070632</v>
      </c>
    </row>
    <row r="66" spans="1:5" hidden="1" outlineLevel="1">
      <c r="A66" t="s">
        <v>132</v>
      </c>
      <c r="B66">
        <v>0</v>
      </c>
      <c r="C66">
        <v>1.54</v>
      </c>
      <c r="D66">
        <v>0.86224436760000001</v>
      </c>
      <c r="E66">
        <v>0.67775563240000003</v>
      </c>
    </row>
    <row r="67" spans="1:5" hidden="1" outlineLevel="1">
      <c r="A67" t="s">
        <v>133</v>
      </c>
      <c r="B67">
        <v>0</v>
      </c>
      <c r="C67">
        <v>0.43</v>
      </c>
      <c r="D67">
        <v>0.23411794189999999</v>
      </c>
      <c r="E67">
        <v>0.19588205810000001</v>
      </c>
    </row>
    <row r="68" spans="1:5" hidden="1" outlineLevel="1">
      <c r="A68" t="s">
        <v>134</v>
      </c>
      <c r="B68">
        <v>0</v>
      </c>
      <c r="C68">
        <v>0.95</v>
      </c>
      <c r="D68">
        <v>0.50244116800000005</v>
      </c>
      <c r="E68">
        <v>0.44755883200000002</v>
      </c>
    </row>
    <row r="69" spans="1:5" hidden="1" outlineLevel="1">
      <c r="A69" t="s">
        <v>159</v>
      </c>
      <c r="B69">
        <v>0</v>
      </c>
      <c r="C69">
        <v>0.17</v>
      </c>
      <c r="D69">
        <v>8.7240713900000003E-2</v>
      </c>
      <c r="E69">
        <v>8.2759286099999996E-2</v>
      </c>
    </row>
    <row r="70" spans="1:5" hidden="1" outlineLevel="1">
      <c r="A70" t="s">
        <v>135</v>
      </c>
      <c r="B70">
        <v>0</v>
      </c>
      <c r="C70">
        <v>0.53</v>
      </c>
      <c r="D70">
        <v>0.26359376159999998</v>
      </c>
      <c r="E70">
        <v>0.2664062384</v>
      </c>
    </row>
    <row r="71" spans="1:5" hidden="1" outlineLevel="1">
      <c r="A71" t="s">
        <v>136</v>
      </c>
      <c r="B71">
        <v>0</v>
      </c>
      <c r="C71">
        <v>0.1</v>
      </c>
      <c r="D71">
        <v>4.8137781999999997E-2</v>
      </c>
      <c r="E71">
        <v>5.1862218000000002E-2</v>
      </c>
    </row>
    <row r="72" spans="1:5" hidden="1" outlineLevel="1">
      <c r="A72" t="s">
        <v>160</v>
      </c>
      <c r="B72">
        <v>0</v>
      </c>
      <c r="C72">
        <v>0.03</v>
      </c>
      <c r="D72">
        <v>1.39584672E-2</v>
      </c>
      <c r="E72">
        <v>1.6041532800000001E-2</v>
      </c>
    </row>
    <row r="73" spans="1:5" hidden="1" outlineLevel="1">
      <c r="A73" t="s">
        <v>137</v>
      </c>
      <c r="B73">
        <v>0</v>
      </c>
      <c r="C73">
        <v>0.6</v>
      </c>
      <c r="D73">
        <v>0.26943329999999999</v>
      </c>
      <c r="E73">
        <v>0.33056669999999999</v>
      </c>
    </row>
    <row r="74" spans="1:5" hidden="1" outlineLevel="1">
      <c r="A74" t="s">
        <v>138</v>
      </c>
      <c r="B74">
        <v>0</v>
      </c>
      <c r="C74">
        <v>0.2</v>
      </c>
      <c r="D74">
        <v>8.6539580000000005E-2</v>
      </c>
      <c r="E74">
        <v>0.11346042000000001</v>
      </c>
    </row>
    <row r="75" spans="1:5" hidden="1" outlineLevel="1">
      <c r="A75" t="s">
        <v>139</v>
      </c>
      <c r="B75">
        <v>0</v>
      </c>
      <c r="C75">
        <v>0</v>
      </c>
      <c r="D75">
        <v>0</v>
      </c>
      <c r="E75">
        <v>0</v>
      </c>
    </row>
    <row r="76" spans="1:5" hidden="1" outlineLevel="1">
      <c r="A76" t="s">
        <v>141</v>
      </c>
      <c r="B76">
        <v>0</v>
      </c>
      <c r="C76">
        <v>0</v>
      </c>
      <c r="D76">
        <v>0</v>
      </c>
      <c r="E76">
        <v>0</v>
      </c>
    </row>
    <row r="77" spans="1:5" hidden="1" outlineLevel="1">
      <c r="A77" t="s">
        <v>142</v>
      </c>
      <c r="B77">
        <v>0</v>
      </c>
      <c r="C77">
        <v>0</v>
      </c>
      <c r="D77">
        <v>0</v>
      </c>
      <c r="E77">
        <v>0</v>
      </c>
    </row>
    <row r="78" spans="1:5" hidden="1" outlineLevel="1">
      <c r="A78" t="s">
        <v>145</v>
      </c>
      <c r="B78">
        <v>0</v>
      </c>
      <c r="C78">
        <v>0</v>
      </c>
      <c r="D78">
        <v>0</v>
      </c>
      <c r="E78">
        <v>0</v>
      </c>
    </row>
    <row r="79" spans="1:5" hidden="1" outlineLevel="1">
      <c r="A79" t="s">
        <v>161</v>
      </c>
      <c r="B79">
        <v>0</v>
      </c>
      <c r="C79">
        <v>0</v>
      </c>
      <c r="D79">
        <v>0</v>
      </c>
      <c r="E79">
        <v>0</v>
      </c>
    </row>
    <row r="80" spans="1:5" hidden="1" outlineLevel="1">
      <c r="A80" t="s">
        <v>148</v>
      </c>
      <c r="B80">
        <v>0</v>
      </c>
      <c r="C80">
        <v>3.06</v>
      </c>
      <c r="D80">
        <v>0.69232952879999998</v>
      </c>
      <c r="E80">
        <v>2.3676704711999998</v>
      </c>
    </row>
    <row r="81" spans="1:5" hidden="1" outlineLevel="1">
      <c r="A81" t="s">
        <v>150</v>
      </c>
      <c r="B81">
        <v>0</v>
      </c>
      <c r="C81">
        <v>0.44</v>
      </c>
      <c r="D81">
        <v>8.3586469999999996E-2</v>
      </c>
      <c r="E81">
        <v>0.35641352999999998</v>
      </c>
    </row>
    <row r="82" spans="1:5" hidden="1" outlineLevel="1">
      <c r="A82" t="s">
        <v>151</v>
      </c>
      <c r="B82">
        <v>0</v>
      </c>
      <c r="C82">
        <v>0.46</v>
      </c>
      <c r="D82">
        <v>7.8945678399999997E-2</v>
      </c>
      <c r="E82">
        <v>0.38105432160000002</v>
      </c>
    </row>
    <row r="83" spans="1:5" hidden="1" outlineLevel="1">
      <c r="A83" t="s">
        <v>152</v>
      </c>
      <c r="B83">
        <v>19</v>
      </c>
      <c r="C83">
        <v>0.4</v>
      </c>
      <c r="D83">
        <v>6.1253092000000002E-2</v>
      </c>
      <c r="E83">
        <v>0.33874690800000001</v>
      </c>
    </row>
    <row r="84" spans="1:5" hidden="1" outlineLevel="1">
      <c r="A84" t="s">
        <v>119</v>
      </c>
      <c r="B84">
        <v>102</v>
      </c>
      <c r="C84">
        <v>829.72</v>
      </c>
      <c r="D84">
        <v>735.54545244799999</v>
      </c>
      <c r="E84">
        <v>94.174547552000007</v>
      </c>
    </row>
    <row r="85" spans="1:5" hidden="1" outlineLevel="1">
      <c r="A85" t="s">
        <v>120</v>
      </c>
      <c r="B85">
        <v>0</v>
      </c>
      <c r="C85">
        <v>7.99</v>
      </c>
      <c r="D85">
        <v>6.6005101561000004</v>
      </c>
      <c r="E85">
        <v>1.3894898439000001</v>
      </c>
    </row>
    <row r="86" spans="1:5" hidden="1" outlineLevel="1">
      <c r="A86" t="s">
        <v>121</v>
      </c>
      <c r="B86">
        <v>3</v>
      </c>
      <c r="C86">
        <v>26.38</v>
      </c>
      <c r="D86">
        <v>21.1228556326</v>
      </c>
      <c r="E86">
        <v>5.2571443673999996</v>
      </c>
    </row>
    <row r="87" spans="1:5" hidden="1" outlineLevel="1">
      <c r="A87" t="s">
        <v>122</v>
      </c>
      <c r="B87">
        <v>0</v>
      </c>
      <c r="C87">
        <v>0.77</v>
      </c>
      <c r="D87">
        <v>0.59649091809999999</v>
      </c>
      <c r="E87">
        <v>0.1735090819</v>
      </c>
    </row>
    <row r="88" spans="1:5" hidden="1" outlineLevel="1">
      <c r="A88" t="s">
        <v>123</v>
      </c>
      <c r="B88">
        <v>4</v>
      </c>
      <c r="C88">
        <v>32.950000000000003</v>
      </c>
      <c r="D88">
        <v>25.088008084999998</v>
      </c>
      <c r="E88">
        <v>7.8619919149999999</v>
      </c>
    </row>
    <row r="89" spans="1:5" hidden="1" outlineLevel="1">
      <c r="A89" t="s">
        <v>124</v>
      </c>
      <c r="B89">
        <v>0</v>
      </c>
      <c r="C89">
        <v>0.47</v>
      </c>
      <c r="D89">
        <v>0.35154482370000001</v>
      </c>
      <c r="E89">
        <v>0.11845517630000001</v>
      </c>
    </row>
    <row r="90" spans="1:5" hidden="1" outlineLevel="1">
      <c r="A90" t="s">
        <v>125</v>
      </c>
      <c r="B90">
        <v>0</v>
      </c>
      <c r="C90">
        <v>0.62</v>
      </c>
      <c r="D90">
        <v>0.45531925179999999</v>
      </c>
      <c r="E90">
        <v>0.1646807482</v>
      </c>
    </row>
    <row r="91" spans="1:5" hidden="1" outlineLevel="1">
      <c r="A91" t="s">
        <v>126</v>
      </c>
      <c r="B91">
        <v>0</v>
      </c>
      <c r="C91">
        <v>0.98</v>
      </c>
      <c r="D91">
        <v>0.67885400659999995</v>
      </c>
      <c r="E91">
        <v>0.30114599339999998</v>
      </c>
    </row>
    <row r="92" spans="1:5" hidden="1" outlineLevel="1">
      <c r="A92" t="s">
        <v>127</v>
      </c>
      <c r="B92">
        <v>0</v>
      </c>
      <c r="C92">
        <v>0.98</v>
      </c>
      <c r="D92">
        <v>0.65090137839999995</v>
      </c>
      <c r="E92">
        <v>0.32909862159999997</v>
      </c>
    </row>
    <row r="93" spans="1:5" hidden="1" outlineLevel="1">
      <c r="A93" t="s">
        <v>117</v>
      </c>
      <c r="B93">
        <v>0</v>
      </c>
      <c r="C93">
        <v>3.31</v>
      </c>
      <c r="D93">
        <v>2.1021272125000001</v>
      </c>
      <c r="E93">
        <v>1.2078727874999999</v>
      </c>
    </row>
    <row r="94" spans="1:5" hidden="1" outlineLevel="1">
      <c r="A94" t="s">
        <v>128</v>
      </c>
      <c r="B94">
        <v>0</v>
      </c>
      <c r="C94">
        <v>0</v>
      </c>
      <c r="D94">
        <v>0</v>
      </c>
      <c r="E94">
        <v>0</v>
      </c>
    </row>
    <row r="95" spans="1:5" hidden="1" outlineLevel="1">
      <c r="A95" t="s">
        <v>129</v>
      </c>
      <c r="B95">
        <v>0</v>
      </c>
      <c r="C95">
        <v>0.53</v>
      </c>
      <c r="D95">
        <v>0.32087230319999999</v>
      </c>
      <c r="E95">
        <v>0.20912769680000001</v>
      </c>
    </row>
    <row r="96" spans="1:5" hidden="1" outlineLevel="1">
      <c r="A96" t="s">
        <v>130</v>
      </c>
      <c r="B96">
        <v>3</v>
      </c>
      <c r="C96">
        <v>26.87</v>
      </c>
      <c r="D96">
        <v>15.8636535484</v>
      </c>
      <c r="E96">
        <v>11.006346451600001</v>
      </c>
    </row>
    <row r="97" spans="1:5" hidden="1" outlineLevel="1">
      <c r="A97" t="s">
        <v>131</v>
      </c>
      <c r="B97">
        <v>0</v>
      </c>
      <c r="C97">
        <v>5.18</v>
      </c>
      <c r="D97">
        <v>2.9795941196000002</v>
      </c>
      <c r="E97">
        <v>2.2004058804</v>
      </c>
    </row>
    <row r="98" spans="1:5" hidden="1" outlineLevel="1">
      <c r="A98" t="s">
        <v>132</v>
      </c>
      <c r="B98">
        <v>2</v>
      </c>
      <c r="C98">
        <v>18.04</v>
      </c>
      <c r="D98">
        <v>10.1005768776</v>
      </c>
      <c r="E98">
        <v>7.9394231224</v>
      </c>
    </row>
    <row r="99" spans="1:5" hidden="1" outlineLevel="1">
      <c r="A99" t="s">
        <v>133</v>
      </c>
      <c r="B99">
        <v>0</v>
      </c>
      <c r="C99">
        <v>3.74</v>
      </c>
      <c r="D99">
        <v>2.0362816341999999</v>
      </c>
      <c r="E99">
        <v>1.7037183657999999</v>
      </c>
    </row>
    <row r="100" spans="1:5" hidden="1" outlineLevel="1">
      <c r="A100" t="s">
        <v>134</v>
      </c>
      <c r="B100">
        <v>1</v>
      </c>
      <c r="C100">
        <v>10.56</v>
      </c>
      <c r="D100">
        <v>5.5850302463999997</v>
      </c>
      <c r="E100">
        <v>4.9749697535999999</v>
      </c>
    </row>
    <row r="101" spans="1:5" hidden="1" outlineLevel="1">
      <c r="A101" t="s">
        <v>135</v>
      </c>
      <c r="B101">
        <v>0</v>
      </c>
      <c r="C101">
        <v>6.16</v>
      </c>
      <c r="D101">
        <v>3.0636557951999999</v>
      </c>
      <c r="E101">
        <v>3.0963442047999998</v>
      </c>
    </row>
    <row r="102" spans="1:5" hidden="1" outlineLevel="1">
      <c r="A102" t="s">
        <v>136</v>
      </c>
      <c r="B102">
        <v>0</v>
      </c>
      <c r="C102">
        <v>0</v>
      </c>
      <c r="D102">
        <v>0</v>
      </c>
      <c r="E102">
        <v>0</v>
      </c>
    </row>
    <row r="103" spans="1:5" hidden="1" outlineLevel="1">
      <c r="A103" t="s">
        <v>137</v>
      </c>
      <c r="B103">
        <v>0</v>
      </c>
      <c r="C103">
        <v>7.56</v>
      </c>
      <c r="D103">
        <v>3.3948595799999999</v>
      </c>
      <c r="E103">
        <v>4.1651404200000002</v>
      </c>
    </row>
    <row r="104" spans="1:5" hidden="1" outlineLevel="1">
      <c r="A104" t="s">
        <v>138</v>
      </c>
      <c r="B104">
        <v>3</v>
      </c>
      <c r="C104">
        <v>25.58</v>
      </c>
      <c r="D104">
        <v>11.068412282000001</v>
      </c>
      <c r="E104">
        <v>14.511587717999999</v>
      </c>
    </row>
    <row r="105" spans="1:5" hidden="1" outlineLevel="1">
      <c r="A105" t="s">
        <v>139</v>
      </c>
      <c r="B105">
        <v>0</v>
      </c>
      <c r="C105">
        <v>2</v>
      </c>
      <c r="D105">
        <v>0.79920446000000001</v>
      </c>
      <c r="E105">
        <v>1.2007955400000001</v>
      </c>
    </row>
    <row r="106" spans="1:5" hidden="1" outlineLevel="1">
      <c r="A106" t="s">
        <v>140</v>
      </c>
      <c r="B106">
        <v>4</v>
      </c>
      <c r="C106">
        <v>38.619999999999997</v>
      </c>
      <c r="D106">
        <v>14.786062468800001</v>
      </c>
      <c r="E106">
        <v>23.8339375312</v>
      </c>
    </row>
    <row r="107" spans="1:5" hidden="1" outlineLevel="1">
      <c r="A107" t="s">
        <v>141</v>
      </c>
      <c r="B107">
        <v>0</v>
      </c>
      <c r="C107">
        <v>0</v>
      </c>
      <c r="D107">
        <v>0</v>
      </c>
      <c r="E107">
        <v>0</v>
      </c>
    </row>
    <row r="108" spans="1:5" hidden="1" outlineLevel="1">
      <c r="A108" t="s">
        <v>142</v>
      </c>
      <c r="B108">
        <v>0</v>
      </c>
      <c r="C108">
        <v>0</v>
      </c>
      <c r="D108">
        <v>0</v>
      </c>
      <c r="E108">
        <v>0</v>
      </c>
    </row>
    <row r="109" spans="1:5" hidden="1" outlineLevel="1">
      <c r="A109" t="s">
        <v>143</v>
      </c>
      <c r="B109">
        <v>0</v>
      </c>
      <c r="C109">
        <v>4.3</v>
      </c>
      <c r="D109">
        <v>1.4269296300000001</v>
      </c>
      <c r="E109">
        <v>2.8730703700000002</v>
      </c>
    </row>
    <row r="110" spans="1:5" hidden="1" outlineLevel="1">
      <c r="A110" t="s">
        <v>144</v>
      </c>
      <c r="B110">
        <v>0</v>
      </c>
      <c r="C110">
        <v>0.96</v>
      </c>
      <c r="D110">
        <v>0.30199503360000002</v>
      </c>
      <c r="E110">
        <v>0.65800496639999995</v>
      </c>
    </row>
    <row r="111" spans="1:5" hidden="1" outlineLevel="1">
      <c r="A111" t="s">
        <v>145</v>
      </c>
      <c r="B111">
        <v>1</v>
      </c>
      <c r="C111">
        <v>14.89</v>
      </c>
      <c r="D111">
        <v>4.4250642507000002</v>
      </c>
      <c r="E111">
        <v>10.4649357493</v>
      </c>
    </row>
    <row r="112" spans="1:5" hidden="1" outlineLevel="1">
      <c r="A112" t="s">
        <v>146</v>
      </c>
      <c r="B112">
        <v>0</v>
      </c>
      <c r="C112">
        <v>1.79</v>
      </c>
      <c r="D112">
        <v>0.50057913850000002</v>
      </c>
      <c r="E112">
        <v>1.2894208615</v>
      </c>
    </row>
    <row r="113" spans="1:5" hidden="1" outlineLevel="1">
      <c r="A113" t="s">
        <v>147</v>
      </c>
      <c r="B113">
        <v>0</v>
      </c>
      <c r="C113">
        <v>0.04</v>
      </c>
      <c r="D113">
        <v>1.0479468E-2</v>
      </c>
      <c r="E113">
        <v>2.9520531999999999E-2</v>
      </c>
    </row>
    <row r="114" spans="1:5" hidden="1" outlineLevel="1">
      <c r="A114" t="s">
        <v>148</v>
      </c>
      <c r="B114">
        <v>7</v>
      </c>
      <c r="C114">
        <v>63.65</v>
      </c>
      <c r="D114">
        <v>14.400906702</v>
      </c>
      <c r="E114">
        <v>49.249093297999998</v>
      </c>
    </row>
    <row r="115" spans="1:5" hidden="1" outlineLevel="1">
      <c r="A115" t="s">
        <v>149</v>
      </c>
      <c r="B115">
        <v>0</v>
      </c>
      <c r="C115">
        <v>4.04</v>
      </c>
      <c r="D115">
        <v>0.84103609000000001</v>
      </c>
      <c r="E115">
        <v>3.1989639099999998</v>
      </c>
    </row>
    <row r="116" spans="1:5" hidden="1" outlineLevel="1">
      <c r="A116" t="s">
        <v>150</v>
      </c>
      <c r="B116">
        <v>0</v>
      </c>
      <c r="C116">
        <v>7.07</v>
      </c>
      <c r="D116">
        <v>1.3430825975</v>
      </c>
      <c r="E116">
        <v>5.7269174024999998</v>
      </c>
    </row>
    <row r="117" spans="1:5" hidden="1" outlineLevel="1">
      <c r="A117" t="s">
        <v>151</v>
      </c>
      <c r="B117">
        <v>13</v>
      </c>
      <c r="C117">
        <v>13.36</v>
      </c>
      <c r="D117">
        <v>2.2928570944</v>
      </c>
      <c r="E117">
        <v>11.067142905600001</v>
      </c>
    </row>
    <row r="118" spans="1:5" hidden="1" outlineLevel="1">
      <c r="A118" t="s">
        <v>152</v>
      </c>
      <c r="B118">
        <v>0</v>
      </c>
      <c r="C118">
        <v>0</v>
      </c>
      <c r="D118">
        <v>0</v>
      </c>
      <c r="E118">
        <v>0</v>
      </c>
    </row>
    <row r="119" spans="1:5" hidden="1" outlineLevel="1">
      <c r="A119" t="s">
        <v>162</v>
      </c>
      <c r="B119">
        <v>2</v>
      </c>
      <c r="C119">
        <v>19.850000000000001</v>
      </c>
      <c r="D119">
        <v>20.284306288500002</v>
      </c>
      <c r="E119">
        <v>-0.43430628850000003</v>
      </c>
    </row>
    <row r="120" spans="1:5" hidden="1" outlineLevel="1">
      <c r="A120" t="s">
        <v>163</v>
      </c>
      <c r="B120">
        <v>13</v>
      </c>
      <c r="C120">
        <v>125.2</v>
      </c>
      <c r="D120">
        <v>126.77680135200001</v>
      </c>
      <c r="E120">
        <v>-1.5768013519999999</v>
      </c>
    </row>
    <row r="121" spans="1:5" hidden="1" outlineLevel="1">
      <c r="A121" t="s">
        <v>164</v>
      </c>
      <c r="B121">
        <v>0</v>
      </c>
      <c r="C121">
        <v>1.46</v>
      </c>
      <c r="D121">
        <v>1.4645638724000001</v>
      </c>
      <c r="E121">
        <v>-4.5638724000000002E-3</v>
      </c>
    </row>
    <row r="122" spans="1:5" hidden="1" outlineLevel="1">
      <c r="A122" t="s">
        <v>165</v>
      </c>
      <c r="B122">
        <v>0</v>
      </c>
      <c r="C122">
        <v>0.5</v>
      </c>
      <c r="D122">
        <v>0.49673304000000001</v>
      </c>
      <c r="E122">
        <v>3.2669600000000002E-3</v>
      </c>
    </row>
    <row r="123" spans="1:5" hidden="1" outlineLevel="1">
      <c r="A123" t="s">
        <v>166</v>
      </c>
      <c r="B123">
        <v>4</v>
      </c>
      <c r="C123">
        <v>44.53</v>
      </c>
      <c r="D123">
        <v>43.800725065199998</v>
      </c>
      <c r="E123">
        <v>0.72927493479998995</v>
      </c>
    </row>
    <row r="124" spans="1:5" hidden="1" outlineLevel="1">
      <c r="A124" t="s">
        <v>118</v>
      </c>
      <c r="B124">
        <v>4</v>
      </c>
      <c r="C124">
        <v>43.58</v>
      </c>
      <c r="D124">
        <v>42.428928868600003</v>
      </c>
      <c r="E124">
        <v>1.1510711313999999</v>
      </c>
    </row>
    <row r="125" spans="1:5" hidden="1" outlineLevel="1">
      <c r="A125" t="s">
        <v>167</v>
      </c>
      <c r="B125">
        <v>1</v>
      </c>
      <c r="C125">
        <v>15.23</v>
      </c>
      <c r="D125">
        <v>14.5134007814</v>
      </c>
      <c r="E125">
        <v>0.71659921859999998</v>
      </c>
    </row>
    <row r="126" spans="1:5" hidden="1" outlineLevel="1">
      <c r="A126" t="s">
        <v>168</v>
      </c>
      <c r="B126">
        <v>4</v>
      </c>
      <c r="C126">
        <v>43.77</v>
      </c>
      <c r="D126">
        <v>41.2463780589</v>
      </c>
      <c r="E126">
        <v>2.5236219411</v>
      </c>
    </row>
    <row r="127" spans="1:5" hidden="1" outlineLevel="1">
      <c r="A127" t="s">
        <v>153</v>
      </c>
      <c r="B127">
        <v>2</v>
      </c>
      <c r="C127">
        <v>24.81</v>
      </c>
      <c r="D127">
        <v>23.111795940299999</v>
      </c>
      <c r="E127">
        <v>1.6982040597000001</v>
      </c>
    </row>
    <row r="128" spans="1:5" hidden="1" outlineLevel="1">
      <c r="A128" t="s">
        <v>169</v>
      </c>
      <c r="B128">
        <v>0</v>
      </c>
      <c r="C128">
        <v>0.49</v>
      </c>
      <c r="D128">
        <v>0.45107834940000002</v>
      </c>
      <c r="E128">
        <v>3.8921650600000003E-2</v>
      </c>
    </row>
    <row r="129" spans="1:5" hidden="1" outlineLevel="1">
      <c r="A129" t="s">
        <v>154</v>
      </c>
      <c r="B129">
        <v>0</v>
      </c>
      <c r="C129">
        <v>1.44</v>
      </c>
      <c r="D129">
        <v>1.3095304992000001</v>
      </c>
      <c r="E129">
        <v>0.1304695008</v>
      </c>
    </row>
    <row r="130" spans="1:5" hidden="1" outlineLevel="1">
      <c r="A130" t="s">
        <v>170</v>
      </c>
      <c r="B130">
        <v>0</v>
      </c>
      <c r="C130">
        <v>0.12</v>
      </c>
      <c r="D130">
        <v>0.10776498</v>
      </c>
      <c r="E130">
        <v>1.2235019999999999E-2</v>
      </c>
    </row>
    <row r="131" spans="1:5" hidden="1" outlineLevel="1">
      <c r="A131" t="s">
        <v>119</v>
      </c>
      <c r="B131">
        <v>0</v>
      </c>
      <c r="C131">
        <v>0.06</v>
      </c>
      <c r="D131">
        <v>5.3189904000000003E-2</v>
      </c>
      <c r="E131">
        <v>6.8100959999999999E-3</v>
      </c>
    </row>
    <row r="132" spans="1:5" hidden="1" outlineLevel="1">
      <c r="A132" t="s">
        <v>171</v>
      </c>
      <c r="B132">
        <v>0</v>
      </c>
      <c r="C132">
        <v>0.17</v>
      </c>
      <c r="D132">
        <v>0.1466884899</v>
      </c>
      <c r="E132">
        <v>2.3311510099999998E-2</v>
      </c>
    </row>
    <row r="133" spans="1:5" hidden="1" outlineLevel="1">
      <c r="A133" t="s">
        <v>172</v>
      </c>
      <c r="B133">
        <v>0</v>
      </c>
      <c r="C133">
        <v>2.8</v>
      </c>
      <c r="D133">
        <v>2.3822045799999998</v>
      </c>
      <c r="E133">
        <v>0.41779541999999997</v>
      </c>
    </row>
    <row r="134" spans="1:5" hidden="1" outlineLevel="1">
      <c r="A134" t="s">
        <v>173</v>
      </c>
      <c r="B134">
        <v>0</v>
      </c>
      <c r="C134">
        <v>0.78</v>
      </c>
      <c r="D134">
        <v>0.65405375880000005</v>
      </c>
      <c r="E134">
        <v>0.1259462412</v>
      </c>
    </row>
    <row r="135" spans="1:5" hidden="1" outlineLevel="1">
      <c r="A135" t="s">
        <v>120</v>
      </c>
      <c r="B135">
        <v>0</v>
      </c>
      <c r="C135">
        <v>1.84</v>
      </c>
      <c r="D135">
        <v>1.5200173576</v>
      </c>
      <c r="E135">
        <v>0.31998264240000002</v>
      </c>
    </row>
    <row r="136" spans="1:5" hidden="1" outlineLevel="1">
      <c r="A136" t="s">
        <v>155</v>
      </c>
      <c r="B136">
        <v>0</v>
      </c>
      <c r="C136">
        <v>0.08</v>
      </c>
      <c r="D136">
        <v>6.5079012000000006E-2</v>
      </c>
      <c r="E136">
        <v>1.4920988E-2</v>
      </c>
    </row>
    <row r="137" spans="1:5" hidden="1" outlineLevel="1">
      <c r="A137" t="s">
        <v>121</v>
      </c>
      <c r="B137">
        <v>0</v>
      </c>
      <c r="C137">
        <v>2.2599999999999998</v>
      </c>
      <c r="D137">
        <v>1.8096153801999999</v>
      </c>
      <c r="E137">
        <v>0.4503846198</v>
      </c>
    </row>
    <row r="138" spans="1:5" hidden="1" outlineLevel="1">
      <c r="A138" t="s">
        <v>156</v>
      </c>
      <c r="B138">
        <v>0</v>
      </c>
      <c r="C138">
        <v>0.9</v>
      </c>
      <c r="D138">
        <v>0.70899288299999996</v>
      </c>
      <c r="E138">
        <v>0.191007117</v>
      </c>
    </row>
    <row r="139" spans="1:5" hidden="1" outlineLevel="1">
      <c r="A139" t="s">
        <v>122</v>
      </c>
      <c r="B139">
        <v>0</v>
      </c>
      <c r="C139">
        <v>3.98</v>
      </c>
      <c r="D139">
        <v>3.0831608494</v>
      </c>
      <c r="E139">
        <v>0.89683915059999997</v>
      </c>
    </row>
    <row r="140" spans="1:5" hidden="1" outlineLevel="1">
      <c r="A140" t="s">
        <v>123</v>
      </c>
      <c r="B140">
        <v>0</v>
      </c>
      <c r="C140">
        <v>4.62</v>
      </c>
      <c r="D140">
        <v>3.5176509060000001</v>
      </c>
      <c r="E140">
        <v>1.102349094</v>
      </c>
    </row>
    <row r="141" spans="1:5" hidden="1" outlineLevel="1">
      <c r="A141" t="s">
        <v>124</v>
      </c>
      <c r="B141">
        <v>0</v>
      </c>
      <c r="C141">
        <v>0.48</v>
      </c>
      <c r="D141">
        <v>0.35902450079999998</v>
      </c>
      <c r="E141">
        <v>0.1209754992</v>
      </c>
    </row>
    <row r="142" spans="1:5" hidden="1" outlineLevel="1">
      <c r="A142" t="s">
        <v>125</v>
      </c>
      <c r="B142">
        <v>0</v>
      </c>
      <c r="C142">
        <v>0.67</v>
      </c>
      <c r="D142">
        <v>0.49203854629999999</v>
      </c>
      <c r="E142">
        <v>0.17796145369999999</v>
      </c>
    </row>
    <row r="143" spans="1:5" hidden="1" outlineLevel="1">
      <c r="A143" t="s">
        <v>174</v>
      </c>
      <c r="B143">
        <v>0</v>
      </c>
      <c r="C143">
        <v>0.08</v>
      </c>
      <c r="D143">
        <v>5.7651478399999997E-2</v>
      </c>
      <c r="E143">
        <v>2.2348521600000001E-2</v>
      </c>
    </row>
    <row r="144" spans="1:5" hidden="1" outlineLevel="1">
      <c r="A144" t="s">
        <v>175</v>
      </c>
      <c r="B144">
        <v>0</v>
      </c>
      <c r="C144">
        <v>1</v>
      </c>
      <c r="D144">
        <v>0.70675030000000005</v>
      </c>
      <c r="E144">
        <v>0.2932497</v>
      </c>
    </row>
    <row r="145" spans="1:5" hidden="1" outlineLevel="1">
      <c r="A145" t="s">
        <v>126</v>
      </c>
      <c r="B145">
        <v>0</v>
      </c>
      <c r="C145">
        <v>0.11</v>
      </c>
      <c r="D145">
        <v>7.6197898700000002E-2</v>
      </c>
      <c r="E145">
        <v>3.3802101299999998E-2</v>
      </c>
    </row>
    <row r="146" spans="1:5" hidden="1" outlineLevel="1">
      <c r="A146" t="s">
        <v>157</v>
      </c>
      <c r="B146">
        <v>0</v>
      </c>
      <c r="C146">
        <v>0.9</v>
      </c>
      <c r="D146">
        <v>0.61066514699999996</v>
      </c>
      <c r="E146">
        <v>0.289334853</v>
      </c>
    </row>
    <row r="147" spans="1:5" hidden="1" outlineLevel="1">
      <c r="A147" t="s">
        <v>127</v>
      </c>
      <c r="B147">
        <v>0</v>
      </c>
      <c r="C147">
        <v>0.39</v>
      </c>
      <c r="D147">
        <v>0.25903218119999999</v>
      </c>
      <c r="E147">
        <v>0.1309678188</v>
      </c>
    </row>
    <row r="148" spans="1:5" hidden="1" outlineLevel="1">
      <c r="A148" t="s">
        <v>158</v>
      </c>
      <c r="B148">
        <v>0</v>
      </c>
      <c r="C148">
        <v>1.89</v>
      </c>
      <c r="D148">
        <v>1.2279440375999999</v>
      </c>
      <c r="E148">
        <v>0.66205596239999998</v>
      </c>
    </row>
    <row r="149" spans="1:5" hidden="1" outlineLevel="1">
      <c r="A149" t="s">
        <v>117</v>
      </c>
      <c r="B149">
        <v>0</v>
      </c>
      <c r="C149">
        <v>1.72</v>
      </c>
      <c r="D149">
        <v>1.0923440499999999</v>
      </c>
      <c r="E149">
        <v>0.62765594999999996</v>
      </c>
    </row>
    <row r="150" spans="1:5" hidden="1" outlineLevel="1">
      <c r="A150" t="s">
        <v>128</v>
      </c>
      <c r="B150">
        <v>0</v>
      </c>
      <c r="C150">
        <v>2.54</v>
      </c>
      <c r="D150">
        <v>1.5756193532</v>
      </c>
      <c r="E150">
        <v>0.96438064680000002</v>
      </c>
    </row>
    <row r="151" spans="1:5" hidden="1" outlineLevel="1">
      <c r="A151" t="s">
        <v>129</v>
      </c>
      <c r="B151">
        <v>0</v>
      </c>
      <c r="C151">
        <v>1.83</v>
      </c>
      <c r="D151">
        <v>1.1079175751999999</v>
      </c>
      <c r="E151">
        <v>0.72208242479999996</v>
      </c>
    </row>
    <row r="152" spans="1:5" hidden="1" outlineLevel="1">
      <c r="A152" t="s">
        <v>130</v>
      </c>
      <c r="B152">
        <v>0</v>
      </c>
      <c r="C152">
        <v>1.42</v>
      </c>
      <c r="D152">
        <v>0.83834715439999996</v>
      </c>
      <c r="E152">
        <v>0.58165284559999997</v>
      </c>
    </row>
    <row r="153" spans="1:5" hidden="1" outlineLevel="1">
      <c r="A153" t="s">
        <v>131</v>
      </c>
      <c r="B153">
        <v>0</v>
      </c>
      <c r="C153">
        <v>3.09</v>
      </c>
      <c r="D153">
        <v>1.7774026698000001</v>
      </c>
      <c r="E153">
        <v>1.3125973302</v>
      </c>
    </row>
    <row r="154" spans="1:5" hidden="1" outlineLevel="1">
      <c r="A154" t="s">
        <v>132</v>
      </c>
      <c r="B154">
        <v>0</v>
      </c>
      <c r="C154">
        <v>5.5</v>
      </c>
      <c r="D154">
        <v>3.0794441699999999</v>
      </c>
      <c r="E154">
        <v>2.4205558300000001</v>
      </c>
    </row>
    <row r="155" spans="1:5" hidden="1" outlineLevel="1">
      <c r="A155" t="s">
        <v>133</v>
      </c>
      <c r="B155">
        <v>0</v>
      </c>
      <c r="C155">
        <v>3.15</v>
      </c>
      <c r="D155">
        <v>1.7150500394999999</v>
      </c>
      <c r="E155">
        <v>1.4349499605</v>
      </c>
    </row>
    <row r="156" spans="1:5" hidden="1" outlineLevel="1">
      <c r="A156" t="s">
        <v>134</v>
      </c>
      <c r="B156">
        <v>1</v>
      </c>
      <c r="C156">
        <v>13.96</v>
      </c>
      <c r="D156">
        <v>7.3832407423999999</v>
      </c>
      <c r="E156">
        <v>6.5767592576</v>
      </c>
    </row>
    <row r="157" spans="1:5" hidden="1" outlineLevel="1">
      <c r="A157" t="s">
        <v>159</v>
      </c>
      <c r="B157">
        <v>3</v>
      </c>
      <c r="C157">
        <v>36.159999999999997</v>
      </c>
      <c r="D157">
        <v>18.556613027200001</v>
      </c>
      <c r="E157">
        <v>17.603386972799999</v>
      </c>
    </row>
    <row r="158" spans="1:5" hidden="1" outlineLevel="1">
      <c r="A158" t="s">
        <v>135</v>
      </c>
      <c r="B158">
        <v>1</v>
      </c>
      <c r="C158">
        <v>11.86</v>
      </c>
      <c r="D158">
        <v>5.8985320991999997</v>
      </c>
      <c r="E158">
        <v>5.9614679007999998</v>
      </c>
    </row>
    <row r="159" spans="1:5" hidden="1" outlineLevel="1">
      <c r="A159" t="s">
        <v>136</v>
      </c>
      <c r="B159">
        <v>0</v>
      </c>
      <c r="C159">
        <v>6.6</v>
      </c>
      <c r="D159">
        <v>3.1770936120000002</v>
      </c>
      <c r="E159">
        <v>3.4229063879999999</v>
      </c>
    </row>
    <row r="160" spans="1:5" hidden="1" outlineLevel="1">
      <c r="A160" t="s">
        <v>160</v>
      </c>
      <c r="B160">
        <v>0</v>
      </c>
      <c r="C160">
        <v>7.22</v>
      </c>
      <c r="D160">
        <v>3.3593377728</v>
      </c>
      <c r="E160">
        <v>3.8606622272000002</v>
      </c>
    </row>
    <row r="161" spans="1:5" hidden="1" outlineLevel="1">
      <c r="A161" t="s">
        <v>137</v>
      </c>
      <c r="B161">
        <v>0</v>
      </c>
      <c r="C161">
        <v>8.3000000000000007</v>
      </c>
      <c r="D161">
        <v>3.7271606500000001</v>
      </c>
      <c r="E161">
        <v>4.5728393499999997</v>
      </c>
    </row>
    <row r="162" spans="1:5" hidden="1" outlineLevel="1">
      <c r="A162" t="s">
        <v>138</v>
      </c>
      <c r="B162">
        <v>0</v>
      </c>
      <c r="C162">
        <v>0.88</v>
      </c>
      <c r="D162">
        <v>0.38077415199999998</v>
      </c>
      <c r="E162">
        <v>0.49922584800000003</v>
      </c>
    </row>
    <row r="163" spans="1:5" hidden="1" outlineLevel="1">
      <c r="A163" t="s">
        <v>139</v>
      </c>
      <c r="B163">
        <v>0</v>
      </c>
      <c r="C163">
        <v>5.42</v>
      </c>
      <c r="D163">
        <v>2.1658440865999999</v>
      </c>
      <c r="E163">
        <v>3.2541559134</v>
      </c>
    </row>
    <row r="164" spans="1:5" hidden="1" outlineLevel="1">
      <c r="A164" t="s">
        <v>144</v>
      </c>
      <c r="B164">
        <v>0</v>
      </c>
      <c r="C164">
        <v>0</v>
      </c>
      <c r="D164">
        <v>0</v>
      </c>
      <c r="E164">
        <v>0</v>
      </c>
    </row>
    <row r="165" spans="1:5" hidden="1" outlineLevel="1">
      <c r="A165" t="s">
        <v>146</v>
      </c>
      <c r="B165">
        <v>0</v>
      </c>
      <c r="C165">
        <v>0</v>
      </c>
      <c r="D165">
        <v>0</v>
      </c>
      <c r="E165">
        <v>0</v>
      </c>
    </row>
    <row r="166" spans="1:5" hidden="1" outlineLevel="1">
      <c r="A166" t="s">
        <v>148</v>
      </c>
      <c r="B166">
        <v>0</v>
      </c>
      <c r="C166">
        <v>5.3</v>
      </c>
      <c r="D166">
        <v>1.199132844</v>
      </c>
      <c r="E166">
        <v>4.1008671559999996</v>
      </c>
    </row>
    <row r="167" spans="1:5" hidden="1" outlineLevel="1">
      <c r="A167" t="s">
        <v>149</v>
      </c>
      <c r="B167">
        <v>0</v>
      </c>
      <c r="C167">
        <v>4.84</v>
      </c>
      <c r="D167">
        <v>1.0075778900000001</v>
      </c>
      <c r="E167">
        <v>3.83242211</v>
      </c>
    </row>
    <row r="168" spans="1:5" hidden="1" outlineLevel="1">
      <c r="A168" t="s">
        <v>150</v>
      </c>
      <c r="B168">
        <v>0</v>
      </c>
      <c r="C168">
        <v>0.98</v>
      </c>
      <c r="D168">
        <v>0.18616986499999999</v>
      </c>
      <c r="E168">
        <v>0.79383013499999999</v>
      </c>
    </row>
    <row r="169" spans="1:5" hidden="1" outlineLevel="1">
      <c r="A169" t="s">
        <v>151</v>
      </c>
      <c r="B169">
        <v>8</v>
      </c>
      <c r="C169">
        <v>75.790000000000006</v>
      </c>
      <c r="D169">
        <v>13.0071586216</v>
      </c>
      <c r="E169">
        <v>62.782841378400001</v>
      </c>
    </row>
    <row r="170" spans="1:5" hidden="1" outlineLevel="1">
      <c r="A170" t="s">
        <v>152</v>
      </c>
      <c r="B170">
        <v>0</v>
      </c>
      <c r="C170">
        <v>1.1399999999999999</v>
      </c>
      <c r="D170">
        <v>0.1745713122</v>
      </c>
      <c r="E170">
        <v>0.96542868780000002</v>
      </c>
    </row>
    <row r="171" spans="1:5" hidden="1" outlineLevel="1">
      <c r="A171" t="s">
        <v>169</v>
      </c>
      <c r="B171">
        <v>0</v>
      </c>
      <c r="C171">
        <v>0</v>
      </c>
      <c r="D171">
        <v>0</v>
      </c>
      <c r="E171">
        <v>0</v>
      </c>
    </row>
    <row r="172" spans="1:5" hidden="1" outlineLevel="1">
      <c r="A172" t="s">
        <v>127</v>
      </c>
      <c r="B172">
        <v>0</v>
      </c>
      <c r="C172">
        <v>2.78</v>
      </c>
      <c r="D172">
        <v>1.8464345224000001</v>
      </c>
      <c r="E172">
        <v>0.93356547759999997</v>
      </c>
    </row>
    <row r="173" spans="1:5" hidden="1" outlineLevel="1">
      <c r="A173" t="s">
        <v>139</v>
      </c>
      <c r="B173">
        <v>0</v>
      </c>
      <c r="C173">
        <v>6.15</v>
      </c>
      <c r="D173">
        <v>2.4575537144999999</v>
      </c>
      <c r="E173">
        <v>3.6924462855</v>
      </c>
    </row>
    <row r="174" spans="1:5" hidden="1" outlineLevel="1">
      <c r="A174" t="s">
        <v>152</v>
      </c>
      <c r="B174">
        <v>0</v>
      </c>
      <c r="C174">
        <v>0.05</v>
      </c>
      <c r="D174">
        <v>7.6566365000000003E-3</v>
      </c>
      <c r="E174">
        <v>4.2343363500000002E-2</v>
      </c>
    </row>
    <row r="175" spans="1:5" hidden="1" outlineLevel="1">
      <c r="A175" t="s">
        <v>157</v>
      </c>
      <c r="B175">
        <v>0</v>
      </c>
      <c r="C175">
        <v>0</v>
      </c>
      <c r="D175">
        <v>0</v>
      </c>
      <c r="E175">
        <v>0</v>
      </c>
    </row>
    <row r="176" spans="1:5" hidden="1" outlineLevel="1">
      <c r="A176" t="s">
        <v>139</v>
      </c>
      <c r="B176">
        <v>0</v>
      </c>
      <c r="C176">
        <v>0</v>
      </c>
      <c r="D176">
        <v>0</v>
      </c>
      <c r="E176">
        <v>0</v>
      </c>
    </row>
    <row r="177" spans="1:5" hidden="1" outlineLevel="1">
      <c r="A177" t="s">
        <v>152</v>
      </c>
      <c r="B177">
        <v>0</v>
      </c>
      <c r="C177">
        <v>0</v>
      </c>
      <c r="D177">
        <v>0</v>
      </c>
      <c r="E177">
        <v>0</v>
      </c>
    </row>
    <row r="178" spans="1:5" hidden="1" outlineLevel="1">
      <c r="A178" t="s">
        <v>153</v>
      </c>
      <c r="B178">
        <v>0</v>
      </c>
      <c r="C178">
        <v>1.1599999999999999</v>
      </c>
      <c r="D178">
        <v>1.0805998908000001</v>
      </c>
      <c r="E178">
        <v>7.9400109199999999E-2</v>
      </c>
    </row>
    <row r="179" spans="1:5" hidden="1" outlineLevel="1">
      <c r="A179" t="s">
        <v>154</v>
      </c>
      <c r="B179">
        <v>0</v>
      </c>
      <c r="C179">
        <v>2.6</v>
      </c>
      <c r="D179">
        <v>2.3644300679999999</v>
      </c>
      <c r="E179">
        <v>0.23556993200000001</v>
      </c>
    </row>
    <row r="180" spans="1:5" hidden="1" outlineLevel="1">
      <c r="A180" t="s">
        <v>119</v>
      </c>
      <c r="B180">
        <v>8</v>
      </c>
      <c r="C180">
        <v>125.47</v>
      </c>
      <c r="D180">
        <v>111.22895424799999</v>
      </c>
      <c r="E180">
        <v>14.241045752</v>
      </c>
    </row>
    <row r="181" spans="1:5" hidden="1" outlineLevel="1">
      <c r="A181" t="s">
        <v>120</v>
      </c>
      <c r="B181">
        <v>0</v>
      </c>
      <c r="C181">
        <v>2.84</v>
      </c>
      <c r="D181">
        <v>2.3461137476</v>
      </c>
      <c r="E181">
        <v>0.4938862524</v>
      </c>
    </row>
    <row r="182" spans="1:5" hidden="1" outlineLevel="1">
      <c r="A182" t="s">
        <v>155</v>
      </c>
      <c r="B182">
        <v>0</v>
      </c>
      <c r="C182">
        <v>8.1</v>
      </c>
      <c r="D182">
        <v>6.5892499649999996</v>
      </c>
      <c r="E182">
        <v>1.510750035</v>
      </c>
    </row>
    <row r="183" spans="1:5" hidden="1" outlineLevel="1">
      <c r="A183" t="s">
        <v>121</v>
      </c>
      <c r="B183">
        <v>0</v>
      </c>
      <c r="C183">
        <v>3.95</v>
      </c>
      <c r="D183">
        <v>3.1628233415000002</v>
      </c>
      <c r="E183">
        <v>0.78717665849999996</v>
      </c>
    </row>
    <row r="184" spans="1:5" hidden="1" outlineLevel="1">
      <c r="A184" t="s">
        <v>156</v>
      </c>
      <c r="B184">
        <v>0</v>
      </c>
      <c r="C184">
        <v>0.96</v>
      </c>
      <c r="D184">
        <v>0.75625907520000002</v>
      </c>
      <c r="E184">
        <v>0.2037409248</v>
      </c>
    </row>
    <row r="185" spans="1:5" hidden="1" outlineLevel="1">
      <c r="A185" t="s">
        <v>122</v>
      </c>
      <c r="B185">
        <v>0</v>
      </c>
      <c r="C185">
        <v>2.85</v>
      </c>
      <c r="D185">
        <v>2.2077910605</v>
      </c>
      <c r="E185">
        <v>0.64220893950000002</v>
      </c>
    </row>
    <row r="186" spans="1:5" hidden="1" outlineLevel="1">
      <c r="A186" t="s">
        <v>123</v>
      </c>
      <c r="B186">
        <v>0</v>
      </c>
      <c r="C186">
        <v>5.0999999999999996</v>
      </c>
      <c r="D186">
        <v>3.8831211300000001</v>
      </c>
      <c r="E186">
        <v>1.2168788699999999</v>
      </c>
    </row>
    <row r="187" spans="1:5" hidden="1" outlineLevel="1">
      <c r="A187" t="s">
        <v>124</v>
      </c>
      <c r="B187">
        <v>0</v>
      </c>
      <c r="C187">
        <v>0.15</v>
      </c>
      <c r="D187">
        <v>0.1121951565</v>
      </c>
      <c r="E187">
        <v>3.7804843499999997E-2</v>
      </c>
    </row>
    <row r="188" spans="1:5" hidden="1" outlineLevel="1">
      <c r="A188" t="s">
        <v>125</v>
      </c>
      <c r="B188">
        <v>0</v>
      </c>
      <c r="C188">
        <v>0.09</v>
      </c>
      <c r="D188">
        <v>6.6094730099999999E-2</v>
      </c>
      <c r="E188">
        <v>2.3905269900000001E-2</v>
      </c>
    </row>
    <row r="189" spans="1:5" hidden="1" outlineLevel="1">
      <c r="A189" t="s">
        <v>126</v>
      </c>
      <c r="B189">
        <v>0</v>
      </c>
      <c r="C189">
        <v>0.15</v>
      </c>
      <c r="D189">
        <v>0.1039062255</v>
      </c>
      <c r="E189">
        <v>4.6093774499999997E-2</v>
      </c>
    </row>
    <row r="190" spans="1:5" hidden="1" outlineLevel="1">
      <c r="A190" t="s">
        <v>157</v>
      </c>
      <c r="B190">
        <v>0</v>
      </c>
      <c r="C190">
        <v>0.28999999999999998</v>
      </c>
      <c r="D190">
        <v>0.19676988070000001</v>
      </c>
      <c r="E190">
        <v>9.3230119299999997E-2</v>
      </c>
    </row>
    <row r="191" spans="1:5" hidden="1" outlineLevel="1">
      <c r="A191" t="s">
        <v>127</v>
      </c>
      <c r="B191">
        <v>0</v>
      </c>
      <c r="C191">
        <v>0.31</v>
      </c>
      <c r="D191">
        <v>0.2058973748</v>
      </c>
      <c r="E191">
        <v>0.10410262520000001</v>
      </c>
    </row>
    <row r="192" spans="1:5" hidden="1" outlineLevel="1">
      <c r="A192" t="s">
        <v>158</v>
      </c>
      <c r="B192">
        <v>0</v>
      </c>
      <c r="C192">
        <v>0.17</v>
      </c>
      <c r="D192">
        <v>0.11044999279999999</v>
      </c>
      <c r="E192">
        <v>5.9550007199999998E-2</v>
      </c>
    </row>
    <row r="193" spans="1:5" hidden="1" outlineLevel="1">
      <c r="A193" t="s">
        <v>117</v>
      </c>
      <c r="B193">
        <v>0</v>
      </c>
      <c r="C193">
        <v>0.49</v>
      </c>
      <c r="D193">
        <v>0.31119103749999999</v>
      </c>
      <c r="E193">
        <v>0.1788089625</v>
      </c>
    </row>
    <row r="194" spans="1:5" hidden="1" outlineLevel="1">
      <c r="A194" t="s">
        <v>128</v>
      </c>
      <c r="B194">
        <v>0</v>
      </c>
      <c r="C194">
        <v>0.14000000000000001</v>
      </c>
      <c r="D194">
        <v>8.6845161200000007E-2</v>
      </c>
      <c r="E194">
        <v>5.31548388E-2</v>
      </c>
    </row>
    <row r="195" spans="1:5" hidden="1" outlineLevel="1">
      <c r="A195" t="s">
        <v>129</v>
      </c>
      <c r="B195">
        <v>0</v>
      </c>
      <c r="C195">
        <v>0.28999999999999998</v>
      </c>
      <c r="D195">
        <v>0.1755716376</v>
      </c>
      <c r="E195">
        <v>0.1144283624</v>
      </c>
    </row>
    <row r="196" spans="1:5" hidden="1" outlineLevel="1">
      <c r="A196" t="s">
        <v>130</v>
      </c>
      <c r="B196">
        <v>0</v>
      </c>
      <c r="C196">
        <v>4.3</v>
      </c>
      <c r="D196">
        <v>2.5386568760000001</v>
      </c>
      <c r="E196">
        <v>1.7613431239999999</v>
      </c>
    </row>
    <row r="197" spans="1:5" hidden="1" outlineLevel="1">
      <c r="A197" t="s">
        <v>131</v>
      </c>
      <c r="B197">
        <v>0</v>
      </c>
      <c r="C197">
        <v>0.76</v>
      </c>
      <c r="D197">
        <v>0.43716052719999998</v>
      </c>
      <c r="E197">
        <v>0.32283947280000003</v>
      </c>
    </row>
    <row r="198" spans="1:5" hidden="1" outlineLevel="1">
      <c r="A198" t="s">
        <v>132</v>
      </c>
      <c r="B198">
        <v>0</v>
      </c>
      <c r="C198">
        <v>2.66</v>
      </c>
      <c r="D198">
        <v>1.4893311804</v>
      </c>
      <c r="E198">
        <v>1.1706688195999999</v>
      </c>
    </row>
    <row r="199" spans="1:5" hidden="1" outlineLevel="1">
      <c r="A199" t="s">
        <v>133</v>
      </c>
      <c r="B199">
        <v>0</v>
      </c>
      <c r="C199">
        <v>0.74</v>
      </c>
      <c r="D199">
        <v>0.40290064419999999</v>
      </c>
      <c r="E199">
        <v>0.3370993558</v>
      </c>
    </row>
    <row r="200" spans="1:5" hidden="1" outlineLevel="1">
      <c r="A200" t="s">
        <v>134</v>
      </c>
      <c r="B200">
        <v>0</v>
      </c>
      <c r="C200">
        <v>1.64</v>
      </c>
      <c r="D200">
        <v>0.86737212159999999</v>
      </c>
      <c r="E200">
        <v>0.77262787840000002</v>
      </c>
    </row>
    <row r="201" spans="1:5" hidden="1" outlineLevel="1">
      <c r="A201" t="s">
        <v>159</v>
      </c>
      <c r="B201">
        <v>0</v>
      </c>
      <c r="C201">
        <v>0.28999999999999998</v>
      </c>
      <c r="D201">
        <v>0.14882239429999999</v>
      </c>
      <c r="E201">
        <v>0.14117760569999999</v>
      </c>
    </row>
    <row r="202" spans="1:5" hidden="1" outlineLevel="1">
      <c r="A202" t="s">
        <v>135</v>
      </c>
      <c r="B202">
        <v>0</v>
      </c>
      <c r="C202">
        <v>0.91</v>
      </c>
      <c r="D202">
        <v>0.45258551520000001</v>
      </c>
      <c r="E202">
        <v>0.45741448480000002</v>
      </c>
    </row>
    <row r="203" spans="1:5" hidden="1" outlineLevel="1">
      <c r="A203" t="s">
        <v>136</v>
      </c>
      <c r="B203">
        <v>0</v>
      </c>
      <c r="C203">
        <v>0.17</v>
      </c>
      <c r="D203">
        <v>8.18342294E-2</v>
      </c>
      <c r="E203">
        <v>8.8165770599999999E-2</v>
      </c>
    </row>
    <row r="204" spans="1:5" hidden="1" outlineLevel="1">
      <c r="A204" t="s">
        <v>160</v>
      </c>
      <c r="B204">
        <v>0</v>
      </c>
      <c r="C204">
        <v>0.06</v>
      </c>
      <c r="D204">
        <v>2.7916934399999999E-2</v>
      </c>
      <c r="E204">
        <v>3.2083065600000002E-2</v>
      </c>
    </row>
    <row r="205" spans="1:5" hidden="1" outlineLevel="1">
      <c r="A205" t="s">
        <v>137</v>
      </c>
      <c r="B205">
        <v>0</v>
      </c>
      <c r="C205">
        <v>1.04</v>
      </c>
      <c r="D205">
        <v>0.46701772000000003</v>
      </c>
      <c r="E205">
        <v>0.57298227999999995</v>
      </c>
    </row>
    <row r="206" spans="1:5" hidden="1" outlineLevel="1">
      <c r="A206" t="s">
        <v>138</v>
      </c>
      <c r="B206">
        <v>0</v>
      </c>
      <c r="C206">
        <v>0.34</v>
      </c>
      <c r="D206">
        <v>0.14711728600000001</v>
      </c>
      <c r="E206">
        <v>0.19288271400000001</v>
      </c>
    </row>
    <row r="207" spans="1:5" hidden="1" outlineLevel="1">
      <c r="A207" t="s">
        <v>139</v>
      </c>
      <c r="B207">
        <v>0</v>
      </c>
      <c r="C207">
        <v>0</v>
      </c>
      <c r="D207">
        <v>0</v>
      </c>
      <c r="E207">
        <v>0</v>
      </c>
    </row>
    <row r="208" spans="1:5" hidden="1" outlineLevel="1">
      <c r="A208" t="s">
        <v>141</v>
      </c>
      <c r="B208">
        <v>0</v>
      </c>
      <c r="C208">
        <v>0</v>
      </c>
      <c r="D208">
        <v>0</v>
      </c>
      <c r="E208">
        <v>0</v>
      </c>
    </row>
    <row r="209" spans="1:5" hidden="1" outlineLevel="1">
      <c r="A209" t="s">
        <v>142</v>
      </c>
      <c r="B209">
        <v>0</v>
      </c>
      <c r="C209">
        <v>0</v>
      </c>
      <c r="D209">
        <v>0</v>
      </c>
      <c r="E209">
        <v>0</v>
      </c>
    </row>
    <row r="210" spans="1:5" hidden="1" outlineLevel="1">
      <c r="A210" t="s">
        <v>145</v>
      </c>
      <c r="B210">
        <v>0</v>
      </c>
      <c r="C210">
        <v>0</v>
      </c>
      <c r="D210">
        <v>0</v>
      </c>
      <c r="E210">
        <v>0</v>
      </c>
    </row>
    <row r="211" spans="1:5" hidden="1" outlineLevel="1">
      <c r="A211" t="s">
        <v>161</v>
      </c>
      <c r="B211">
        <v>0</v>
      </c>
      <c r="C211">
        <v>0</v>
      </c>
      <c r="D211">
        <v>0</v>
      </c>
      <c r="E211">
        <v>0</v>
      </c>
    </row>
    <row r="212" spans="1:5" hidden="1" outlineLevel="1">
      <c r="A212" t="s">
        <v>148</v>
      </c>
      <c r="B212">
        <v>0</v>
      </c>
      <c r="C212">
        <v>5.29</v>
      </c>
      <c r="D212">
        <v>1.1968703292</v>
      </c>
      <c r="E212">
        <v>4.0931296707999998</v>
      </c>
    </row>
    <row r="213" spans="1:5" hidden="1" outlineLevel="1">
      <c r="A213" t="s">
        <v>150</v>
      </c>
      <c r="B213">
        <v>0</v>
      </c>
      <c r="C213">
        <v>0.77</v>
      </c>
      <c r="D213">
        <v>0.1462763225</v>
      </c>
      <c r="E213">
        <v>0.62372367750000002</v>
      </c>
    </row>
    <row r="214" spans="1:5" hidden="1" outlineLevel="1">
      <c r="A214" t="s">
        <v>151</v>
      </c>
      <c r="B214">
        <v>0</v>
      </c>
      <c r="C214">
        <v>0.79</v>
      </c>
      <c r="D214">
        <v>0.13558062160000001</v>
      </c>
      <c r="E214">
        <v>0.65441937839999997</v>
      </c>
    </row>
    <row r="215" spans="1:5" hidden="1" outlineLevel="1">
      <c r="A215" t="s">
        <v>152</v>
      </c>
      <c r="B215">
        <v>19</v>
      </c>
      <c r="C215">
        <v>0.7</v>
      </c>
      <c r="D215">
        <v>0.107192911</v>
      </c>
      <c r="E215">
        <v>0.59280708900000001</v>
      </c>
    </row>
    <row r="216" spans="1:5" hidden="1" outlineLevel="1">
      <c r="A216" t="s">
        <v>119</v>
      </c>
      <c r="B216">
        <v>0</v>
      </c>
      <c r="C216">
        <v>0</v>
      </c>
      <c r="D216">
        <v>0</v>
      </c>
      <c r="E216">
        <v>0</v>
      </c>
    </row>
    <row r="217" spans="1:5" hidden="1" outlineLevel="1">
      <c r="A217" t="s">
        <v>120</v>
      </c>
      <c r="B217">
        <v>0</v>
      </c>
      <c r="C217">
        <v>0</v>
      </c>
      <c r="D217">
        <v>0</v>
      </c>
      <c r="E217">
        <v>0</v>
      </c>
    </row>
    <row r="218" spans="1:5" hidden="1" outlineLevel="1">
      <c r="A218" t="s">
        <v>121</v>
      </c>
      <c r="B218">
        <v>0</v>
      </c>
      <c r="C218">
        <v>0</v>
      </c>
      <c r="D218">
        <v>0</v>
      </c>
      <c r="E218">
        <v>0</v>
      </c>
    </row>
    <row r="219" spans="1:5" hidden="1" outlineLevel="1">
      <c r="A219" t="s">
        <v>122</v>
      </c>
      <c r="B219">
        <v>0</v>
      </c>
      <c r="C219">
        <v>0.75</v>
      </c>
      <c r="D219">
        <v>0.58099764750000005</v>
      </c>
      <c r="E219">
        <v>0.16900235250000001</v>
      </c>
    </row>
    <row r="220" spans="1:5" hidden="1" outlineLevel="1">
      <c r="A220" t="s">
        <v>123</v>
      </c>
      <c r="B220">
        <v>2</v>
      </c>
      <c r="C220">
        <v>32.06</v>
      </c>
      <c r="D220">
        <v>24.410365378000002</v>
      </c>
      <c r="E220">
        <v>7.6496346219999998</v>
      </c>
    </row>
    <row r="221" spans="1:5" hidden="1" outlineLevel="1">
      <c r="A221" t="s">
        <v>124</v>
      </c>
      <c r="B221">
        <v>0</v>
      </c>
      <c r="C221">
        <v>0.46</v>
      </c>
      <c r="D221">
        <v>0.34406514659999998</v>
      </c>
      <c r="E221">
        <v>0.1159348534</v>
      </c>
    </row>
    <row r="222" spans="1:5" hidden="1" outlineLevel="1">
      <c r="A222" t="s">
        <v>125</v>
      </c>
      <c r="B222">
        <v>0</v>
      </c>
      <c r="C222">
        <v>0.61</v>
      </c>
      <c r="D222">
        <v>0.44797539289999999</v>
      </c>
      <c r="E222">
        <v>0.1620246071</v>
      </c>
    </row>
    <row r="223" spans="1:5" hidden="1" outlineLevel="1">
      <c r="A223" t="s">
        <v>126</v>
      </c>
      <c r="B223">
        <v>0</v>
      </c>
      <c r="C223">
        <v>0.95</v>
      </c>
      <c r="D223">
        <v>0.65807276150000005</v>
      </c>
      <c r="E223">
        <v>0.29192723850000002</v>
      </c>
    </row>
    <row r="224" spans="1:5" hidden="1" outlineLevel="1">
      <c r="A224" t="s">
        <v>127</v>
      </c>
      <c r="B224">
        <v>0</v>
      </c>
      <c r="C224">
        <v>0.95</v>
      </c>
      <c r="D224">
        <v>0.63097582600000002</v>
      </c>
      <c r="E224">
        <v>0.31902417399999999</v>
      </c>
    </row>
    <row r="225" spans="1:5" hidden="1" outlineLevel="1">
      <c r="A225" t="s">
        <v>117</v>
      </c>
      <c r="B225">
        <v>0</v>
      </c>
      <c r="C225">
        <v>3.22</v>
      </c>
      <c r="D225">
        <v>2.0449696749999999</v>
      </c>
      <c r="E225">
        <v>1.175030325</v>
      </c>
    </row>
    <row r="226" spans="1:5" hidden="1" outlineLevel="1">
      <c r="A226" t="s">
        <v>128</v>
      </c>
      <c r="B226">
        <v>0</v>
      </c>
      <c r="C226">
        <v>0</v>
      </c>
      <c r="D226">
        <v>0</v>
      </c>
      <c r="E226">
        <v>0</v>
      </c>
    </row>
    <row r="227" spans="1:5" hidden="1" outlineLevel="1">
      <c r="A227" t="s">
        <v>129</v>
      </c>
      <c r="B227">
        <v>0</v>
      </c>
      <c r="C227">
        <v>0.52</v>
      </c>
      <c r="D227">
        <v>0.3148181088</v>
      </c>
      <c r="E227">
        <v>0.20518189119999999</v>
      </c>
    </row>
    <row r="228" spans="1:5" hidden="1" outlineLevel="1">
      <c r="A228" t="s">
        <v>130</v>
      </c>
      <c r="B228">
        <v>2</v>
      </c>
      <c r="C228">
        <v>26.14</v>
      </c>
      <c r="D228">
        <v>15.432672264800001</v>
      </c>
      <c r="E228">
        <v>10.7073277352</v>
      </c>
    </row>
    <row r="229" spans="1:5" hidden="1" outlineLevel="1">
      <c r="A229" t="s">
        <v>131</v>
      </c>
      <c r="B229">
        <v>0</v>
      </c>
      <c r="C229">
        <v>5.04</v>
      </c>
      <c r="D229">
        <v>2.8990645488000002</v>
      </c>
      <c r="E229">
        <v>2.1409354511999998</v>
      </c>
    </row>
    <row r="230" spans="1:5" hidden="1" outlineLevel="1">
      <c r="A230" t="s">
        <v>132</v>
      </c>
      <c r="B230">
        <v>1</v>
      </c>
      <c r="C230">
        <v>17.55</v>
      </c>
      <c r="D230">
        <v>9.8262263969999992</v>
      </c>
      <c r="E230">
        <v>7.7237736029999997</v>
      </c>
    </row>
    <row r="231" spans="1:5" hidden="1" outlineLevel="1">
      <c r="A231" t="s">
        <v>133</v>
      </c>
      <c r="B231">
        <v>0</v>
      </c>
      <c r="C231">
        <v>3.64</v>
      </c>
      <c r="D231">
        <v>1.9818356012</v>
      </c>
      <c r="E231">
        <v>1.6581643988000001</v>
      </c>
    </row>
    <row r="232" spans="1:5" hidden="1" outlineLevel="1">
      <c r="A232" t="s">
        <v>134</v>
      </c>
      <c r="B232">
        <v>0</v>
      </c>
      <c r="C232">
        <v>10.28</v>
      </c>
      <c r="D232">
        <v>5.4369423232000003</v>
      </c>
      <c r="E232">
        <v>4.8430576768</v>
      </c>
    </row>
    <row r="233" spans="1:5" hidden="1" outlineLevel="1">
      <c r="A233" t="s">
        <v>135</v>
      </c>
      <c r="B233">
        <v>0</v>
      </c>
      <c r="C233">
        <v>6</v>
      </c>
      <c r="D233">
        <v>2.9840803199999999</v>
      </c>
      <c r="E233">
        <v>3.0159196800000001</v>
      </c>
    </row>
    <row r="234" spans="1:5" hidden="1" outlineLevel="1">
      <c r="A234" t="s">
        <v>136</v>
      </c>
      <c r="B234">
        <v>0</v>
      </c>
      <c r="C234">
        <v>0</v>
      </c>
      <c r="D234">
        <v>0</v>
      </c>
      <c r="E234">
        <v>0</v>
      </c>
    </row>
    <row r="235" spans="1:5" hidden="1" outlineLevel="1">
      <c r="A235" t="s">
        <v>137</v>
      </c>
      <c r="B235">
        <v>0</v>
      </c>
      <c r="C235">
        <v>7.35</v>
      </c>
      <c r="D235">
        <v>3.3005579250000001</v>
      </c>
      <c r="E235">
        <v>4.049442075</v>
      </c>
    </row>
    <row r="236" spans="1:5" hidden="1" outlineLevel="1">
      <c r="A236" t="s">
        <v>138</v>
      </c>
      <c r="B236">
        <v>1</v>
      </c>
      <c r="C236">
        <v>24.89</v>
      </c>
      <c r="D236">
        <v>10.769850731</v>
      </c>
      <c r="E236">
        <v>14.120149269000001</v>
      </c>
    </row>
    <row r="237" spans="1:5" hidden="1" outlineLevel="1">
      <c r="A237" t="s">
        <v>139</v>
      </c>
      <c r="B237">
        <v>0</v>
      </c>
      <c r="C237">
        <v>1.95</v>
      </c>
      <c r="D237">
        <v>0.7792243485</v>
      </c>
      <c r="E237">
        <v>1.1707756515000001</v>
      </c>
    </row>
    <row r="238" spans="1:5" hidden="1" outlineLevel="1">
      <c r="A238" t="s">
        <v>140</v>
      </c>
      <c r="B238">
        <v>2</v>
      </c>
      <c r="C238">
        <v>37.57</v>
      </c>
      <c r="D238">
        <v>14.384059216800001</v>
      </c>
      <c r="E238">
        <v>23.1859407832</v>
      </c>
    </row>
    <row r="239" spans="1:5" hidden="1" outlineLevel="1">
      <c r="A239" t="s">
        <v>141</v>
      </c>
      <c r="B239">
        <v>0</v>
      </c>
      <c r="C239">
        <v>0</v>
      </c>
      <c r="D239">
        <v>0</v>
      </c>
      <c r="E239">
        <v>0</v>
      </c>
    </row>
    <row r="240" spans="1:5" hidden="1" outlineLevel="1">
      <c r="A240" t="s">
        <v>142</v>
      </c>
      <c r="B240">
        <v>0</v>
      </c>
      <c r="C240">
        <v>0</v>
      </c>
      <c r="D240">
        <v>0</v>
      </c>
      <c r="E240">
        <v>0</v>
      </c>
    </row>
    <row r="241" spans="1:5" hidden="1" outlineLevel="1">
      <c r="A241" t="s">
        <v>143</v>
      </c>
      <c r="B241">
        <v>0</v>
      </c>
      <c r="C241">
        <v>4.18</v>
      </c>
      <c r="D241">
        <v>1.387108338</v>
      </c>
      <c r="E241">
        <v>2.7928916620000002</v>
      </c>
    </row>
    <row r="242" spans="1:5" hidden="1" outlineLevel="1">
      <c r="A242" t="s">
        <v>144</v>
      </c>
      <c r="B242">
        <v>0</v>
      </c>
      <c r="C242">
        <v>0.94</v>
      </c>
      <c r="D242">
        <v>0.2957034704</v>
      </c>
      <c r="E242">
        <v>0.64429652959999995</v>
      </c>
    </row>
    <row r="243" spans="1:5" hidden="1" outlineLevel="1">
      <c r="A243" t="s">
        <v>145</v>
      </c>
      <c r="B243">
        <v>1</v>
      </c>
      <c r="C243">
        <v>14.48</v>
      </c>
      <c r="D243">
        <v>4.3032189623999999</v>
      </c>
      <c r="E243">
        <v>10.1767810376</v>
      </c>
    </row>
    <row r="244" spans="1:5" hidden="1" outlineLevel="1">
      <c r="A244" t="s">
        <v>146</v>
      </c>
      <c r="B244">
        <v>0</v>
      </c>
      <c r="C244">
        <v>1.75</v>
      </c>
      <c r="D244">
        <v>0.4893930125</v>
      </c>
      <c r="E244">
        <v>1.2606069875000001</v>
      </c>
    </row>
    <row r="245" spans="1:5" hidden="1" outlineLevel="1">
      <c r="A245" t="s">
        <v>147</v>
      </c>
      <c r="B245">
        <v>0</v>
      </c>
      <c r="C245">
        <v>0.04</v>
      </c>
      <c r="D245">
        <v>1.0479468E-2</v>
      </c>
      <c r="E245">
        <v>2.9520531999999999E-2</v>
      </c>
    </row>
    <row r="246" spans="1:5" hidden="1" outlineLevel="1">
      <c r="A246" t="s">
        <v>148</v>
      </c>
      <c r="B246">
        <v>4</v>
      </c>
      <c r="C246">
        <v>61.93</v>
      </c>
      <c r="D246">
        <v>14.0117541564</v>
      </c>
      <c r="E246">
        <v>47.918245843599998</v>
      </c>
    </row>
    <row r="247" spans="1:5" hidden="1" outlineLevel="1">
      <c r="A247" t="s">
        <v>149</v>
      </c>
      <c r="B247">
        <v>0</v>
      </c>
      <c r="C247">
        <v>3.93</v>
      </c>
      <c r="D247">
        <v>0.81813659250000004</v>
      </c>
      <c r="E247">
        <v>3.1118634075</v>
      </c>
    </row>
    <row r="248" spans="1:5" hidden="1" outlineLevel="1">
      <c r="A248" t="s">
        <v>150</v>
      </c>
      <c r="B248">
        <v>0</v>
      </c>
      <c r="C248">
        <v>6.88</v>
      </c>
      <c r="D248">
        <v>1.30698844</v>
      </c>
      <c r="E248">
        <v>5.5730115600000003</v>
      </c>
    </row>
    <row r="249" spans="1:5" hidden="1" outlineLevel="1">
      <c r="A249" t="s">
        <v>151</v>
      </c>
      <c r="B249">
        <v>11</v>
      </c>
      <c r="C249">
        <v>13</v>
      </c>
      <c r="D249">
        <v>2.2310735199999998</v>
      </c>
      <c r="E249">
        <v>10.768926479999999</v>
      </c>
    </row>
    <row r="250" spans="1:5" hidden="1" outlineLevel="1">
      <c r="A250" t="s">
        <v>152</v>
      </c>
      <c r="B250">
        <v>0</v>
      </c>
      <c r="C250">
        <v>0</v>
      </c>
      <c r="D250">
        <v>0</v>
      </c>
      <c r="E250">
        <v>0</v>
      </c>
    </row>
    <row r="251" spans="1:5" hidden="1" outlineLevel="1">
      <c r="A251" t="s">
        <v>176</v>
      </c>
      <c r="B251">
        <v>0</v>
      </c>
      <c r="C251">
        <v>278.95</v>
      </c>
      <c r="D251">
        <v>52.991922287500003</v>
      </c>
      <c r="E251">
        <v>225.9580777125</v>
      </c>
    </row>
    <row r="252" spans="1:5" hidden="1" outlineLevel="1">
      <c r="A252" t="s">
        <v>162</v>
      </c>
      <c r="B252">
        <v>2</v>
      </c>
      <c r="C252">
        <v>34.25</v>
      </c>
      <c r="D252">
        <v>34.999369792499998</v>
      </c>
      <c r="E252">
        <v>-0.74936979250000002</v>
      </c>
    </row>
    <row r="253" spans="1:5" hidden="1" outlineLevel="1">
      <c r="A253" t="s">
        <v>163</v>
      </c>
      <c r="B253">
        <v>14</v>
      </c>
      <c r="C253">
        <v>216.08</v>
      </c>
      <c r="D253">
        <v>218.8013677008</v>
      </c>
      <c r="E253">
        <v>-2.7213677008000001</v>
      </c>
    </row>
    <row r="254" spans="1:5" hidden="1" outlineLevel="1">
      <c r="A254" t="s">
        <v>164</v>
      </c>
      <c r="B254">
        <v>0</v>
      </c>
      <c r="C254">
        <v>2.52</v>
      </c>
      <c r="D254">
        <v>2.5278773688</v>
      </c>
      <c r="E254">
        <v>-7.8773687999999994E-3</v>
      </c>
    </row>
    <row r="255" spans="1:5" hidden="1" outlineLevel="1">
      <c r="A255" t="s">
        <v>165</v>
      </c>
      <c r="B255">
        <v>0</v>
      </c>
      <c r="C255">
        <v>0.86</v>
      </c>
      <c r="D255">
        <v>0.85438082879999999</v>
      </c>
      <c r="E255">
        <v>5.6191712000000001E-3</v>
      </c>
    </row>
    <row r="256" spans="1:5" hidden="1" outlineLevel="1">
      <c r="A256" t="s">
        <v>166</v>
      </c>
      <c r="B256">
        <v>5</v>
      </c>
      <c r="C256">
        <v>76.86</v>
      </c>
      <c r="D256">
        <v>75.601251482400002</v>
      </c>
      <c r="E256">
        <v>1.2587485175999999</v>
      </c>
    </row>
    <row r="257" spans="1:5" hidden="1" outlineLevel="1">
      <c r="A257" t="s">
        <v>118</v>
      </c>
      <c r="B257">
        <v>5</v>
      </c>
      <c r="C257">
        <v>75.22</v>
      </c>
      <c r="D257">
        <v>73.233226927399997</v>
      </c>
      <c r="E257">
        <v>1.9867730725999999</v>
      </c>
    </row>
    <row r="258" spans="1:5" hidden="1" outlineLevel="1">
      <c r="A258" t="s">
        <v>167</v>
      </c>
      <c r="B258">
        <v>1</v>
      </c>
      <c r="C258">
        <v>26.29</v>
      </c>
      <c r="D258">
        <v>25.053007652200002</v>
      </c>
      <c r="E258">
        <v>1.2369923478</v>
      </c>
    </row>
    <row r="259" spans="1:5" hidden="1" outlineLevel="1">
      <c r="A259" t="s">
        <v>168</v>
      </c>
      <c r="B259">
        <v>5</v>
      </c>
      <c r="C259">
        <v>75.540000000000006</v>
      </c>
      <c r="D259">
        <v>71.184633277800003</v>
      </c>
      <c r="E259">
        <v>4.3553667222000003</v>
      </c>
    </row>
    <row r="260" spans="1:5" hidden="1" outlineLevel="1">
      <c r="A260" t="s">
        <v>153</v>
      </c>
      <c r="B260">
        <v>2</v>
      </c>
      <c r="C260">
        <v>42.82</v>
      </c>
      <c r="D260">
        <v>39.8890407966</v>
      </c>
      <c r="E260">
        <v>2.9309592034</v>
      </c>
    </row>
    <row r="261" spans="1:5" hidden="1" outlineLevel="1">
      <c r="A261" t="s">
        <v>169</v>
      </c>
      <c r="B261">
        <v>0</v>
      </c>
      <c r="C261">
        <v>0.84</v>
      </c>
      <c r="D261">
        <v>0.77327717039999999</v>
      </c>
      <c r="E261">
        <v>6.6722829600000005E-2</v>
      </c>
    </row>
    <row r="262" spans="1:5" hidden="1" outlineLevel="1">
      <c r="A262" t="s">
        <v>154</v>
      </c>
      <c r="B262">
        <v>0</v>
      </c>
      <c r="C262">
        <v>2.48</v>
      </c>
      <c r="D262">
        <v>2.2553025264</v>
      </c>
      <c r="E262">
        <v>0.2246974736</v>
      </c>
    </row>
    <row r="263" spans="1:5" hidden="1" outlineLevel="1">
      <c r="A263" t="s">
        <v>170</v>
      </c>
      <c r="B263">
        <v>0</v>
      </c>
      <c r="C263">
        <v>0.21</v>
      </c>
      <c r="D263">
        <v>0.18858871499999999</v>
      </c>
      <c r="E263">
        <v>2.1411284999999999E-2</v>
      </c>
    </row>
    <row r="264" spans="1:5" hidden="1" outlineLevel="1">
      <c r="A264" t="s">
        <v>119</v>
      </c>
      <c r="B264">
        <v>0</v>
      </c>
      <c r="C264">
        <v>0.1</v>
      </c>
      <c r="D264">
        <v>8.8649839999999994E-2</v>
      </c>
      <c r="E264">
        <v>1.135016E-2</v>
      </c>
    </row>
    <row r="265" spans="1:5" hidden="1" outlineLevel="1">
      <c r="A265" t="s">
        <v>171</v>
      </c>
      <c r="B265">
        <v>0</v>
      </c>
      <c r="C265">
        <v>0.3</v>
      </c>
      <c r="D265">
        <v>0.25886204099999999</v>
      </c>
      <c r="E265">
        <v>4.1137959000000002E-2</v>
      </c>
    </row>
    <row r="266" spans="1:5" hidden="1" outlineLevel="1">
      <c r="A266" t="s">
        <v>172</v>
      </c>
      <c r="B266">
        <v>0</v>
      </c>
      <c r="C266">
        <v>4.83</v>
      </c>
      <c r="D266">
        <v>4.1093029005000004</v>
      </c>
      <c r="E266">
        <v>0.72069709950000105</v>
      </c>
    </row>
    <row r="267" spans="1:5" hidden="1" outlineLevel="1">
      <c r="A267" t="s">
        <v>173</v>
      </c>
      <c r="B267">
        <v>0</v>
      </c>
      <c r="C267">
        <v>1.34</v>
      </c>
      <c r="D267">
        <v>1.1236308164</v>
      </c>
      <c r="E267">
        <v>0.21636918359999999</v>
      </c>
    </row>
    <row r="268" spans="1:5" hidden="1" outlineLevel="1">
      <c r="A268" t="s">
        <v>120</v>
      </c>
      <c r="B268">
        <v>0</v>
      </c>
      <c r="C268">
        <v>3.18</v>
      </c>
      <c r="D268">
        <v>2.6269865202</v>
      </c>
      <c r="E268">
        <v>0.55301347980000004</v>
      </c>
    </row>
    <row r="269" spans="1:5" hidden="1" outlineLevel="1">
      <c r="A269" t="s">
        <v>155</v>
      </c>
      <c r="B269">
        <v>0</v>
      </c>
      <c r="C269">
        <v>0.14000000000000001</v>
      </c>
      <c r="D269">
        <v>0.113888271</v>
      </c>
      <c r="E269">
        <v>2.6111729E-2</v>
      </c>
    </row>
    <row r="270" spans="1:5" hidden="1" outlineLevel="1">
      <c r="A270" t="s">
        <v>121</v>
      </c>
      <c r="B270">
        <v>0</v>
      </c>
      <c r="C270">
        <v>3.89</v>
      </c>
      <c r="D270">
        <v>3.1147804553</v>
      </c>
      <c r="E270">
        <v>0.77521954469999999</v>
      </c>
    </row>
    <row r="271" spans="1:5" hidden="1" outlineLevel="1">
      <c r="A271" t="s">
        <v>156</v>
      </c>
      <c r="B271">
        <v>0</v>
      </c>
      <c r="C271">
        <v>1.55</v>
      </c>
      <c r="D271">
        <v>1.2210432984999999</v>
      </c>
      <c r="E271">
        <v>0.3289567015</v>
      </c>
    </row>
    <row r="272" spans="1:5" hidden="1" outlineLevel="1">
      <c r="A272" t="s">
        <v>122</v>
      </c>
      <c r="B272">
        <v>0</v>
      </c>
      <c r="C272">
        <v>6.87</v>
      </c>
      <c r="D272">
        <v>5.3219384511000003</v>
      </c>
      <c r="E272">
        <v>1.5480615489</v>
      </c>
    </row>
    <row r="273" spans="1:5" hidden="1" outlineLevel="1">
      <c r="A273" t="s">
        <v>123</v>
      </c>
      <c r="B273">
        <v>0</v>
      </c>
      <c r="C273">
        <v>7.98</v>
      </c>
      <c r="D273">
        <v>6.0759424739999996</v>
      </c>
      <c r="E273">
        <v>1.9040575259999999</v>
      </c>
    </row>
    <row r="274" spans="1:5" hidden="1" outlineLevel="1">
      <c r="A274" t="s">
        <v>124</v>
      </c>
      <c r="B274">
        <v>0</v>
      </c>
      <c r="C274">
        <v>0.82</v>
      </c>
      <c r="D274">
        <v>0.61333352220000004</v>
      </c>
      <c r="E274">
        <v>0.2066664778</v>
      </c>
    </row>
    <row r="275" spans="1:5" hidden="1" outlineLevel="1">
      <c r="A275" t="s">
        <v>125</v>
      </c>
      <c r="B275">
        <v>0</v>
      </c>
      <c r="C275">
        <v>1.1599999999999999</v>
      </c>
      <c r="D275">
        <v>0.85188763239999998</v>
      </c>
      <c r="E275">
        <v>0.30811236759999999</v>
      </c>
    </row>
    <row r="276" spans="1:5" hidden="1" outlineLevel="1">
      <c r="A276" t="s">
        <v>174</v>
      </c>
      <c r="B276">
        <v>0</v>
      </c>
      <c r="C276">
        <v>0.14000000000000001</v>
      </c>
      <c r="D276">
        <v>0.10089008720000001</v>
      </c>
      <c r="E276">
        <v>3.91099128E-2</v>
      </c>
    </row>
    <row r="277" spans="1:5" hidden="1" outlineLevel="1">
      <c r="A277" t="s">
        <v>175</v>
      </c>
      <c r="B277">
        <v>0</v>
      </c>
      <c r="C277">
        <v>1.73</v>
      </c>
      <c r="D277">
        <v>1.2226780189999999</v>
      </c>
      <c r="E277">
        <v>0.50732198100000003</v>
      </c>
    </row>
    <row r="278" spans="1:5" hidden="1" outlineLevel="1">
      <c r="A278" t="s">
        <v>126</v>
      </c>
      <c r="B278">
        <v>0</v>
      </c>
      <c r="C278">
        <v>0.19</v>
      </c>
      <c r="D278">
        <v>0.13161455229999999</v>
      </c>
      <c r="E278">
        <v>5.8385447700000002E-2</v>
      </c>
    </row>
    <row r="279" spans="1:5" hidden="1" outlineLevel="1">
      <c r="A279" t="s">
        <v>157</v>
      </c>
      <c r="B279">
        <v>0</v>
      </c>
      <c r="C279">
        <v>1.56</v>
      </c>
      <c r="D279">
        <v>1.0584862548</v>
      </c>
      <c r="E279">
        <v>0.50151374520000003</v>
      </c>
    </row>
    <row r="280" spans="1:5" hidden="1" outlineLevel="1">
      <c r="A280" t="s">
        <v>127</v>
      </c>
      <c r="B280">
        <v>0</v>
      </c>
      <c r="C280">
        <v>0.68</v>
      </c>
      <c r="D280">
        <v>0.45164585439999999</v>
      </c>
      <c r="E280">
        <v>0.2283541456</v>
      </c>
    </row>
    <row r="281" spans="1:5" hidden="1" outlineLevel="1">
      <c r="A281" t="s">
        <v>158</v>
      </c>
      <c r="B281">
        <v>0</v>
      </c>
      <c r="C281">
        <v>3.26</v>
      </c>
      <c r="D281">
        <v>2.1180410383999999</v>
      </c>
      <c r="E281">
        <v>1.1419589616000001</v>
      </c>
    </row>
    <row r="282" spans="1:5" hidden="1" outlineLevel="1">
      <c r="A282" t="s">
        <v>117</v>
      </c>
      <c r="B282">
        <v>0</v>
      </c>
      <c r="C282">
        <v>2.96</v>
      </c>
      <c r="D282">
        <v>1.8798478999999999</v>
      </c>
      <c r="E282">
        <v>1.0801521000000001</v>
      </c>
    </row>
    <row r="283" spans="1:5" hidden="1" outlineLevel="1">
      <c r="A283" t="s">
        <v>128</v>
      </c>
      <c r="B283">
        <v>0</v>
      </c>
      <c r="C283">
        <v>4.38</v>
      </c>
      <c r="D283">
        <v>2.7170129003999999</v>
      </c>
      <c r="E283">
        <v>1.6629870996</v>
      </c>
    </row>
    <row r="284" spans="1:5" hidden="1" outlineLevel="1">
      <c r="A284" t="s">
        <v>129</v>
      </c>
      <c r="B284">
        <v>0</v>
      </c>
      <c r="C284">
        <v>3.16</v>
      </c>
      <c r="D284">
        <v>1.9131254304</v>
      </c>
      <c r="E284">
        <v>1.2468745696000001</v>
      </c>
    </row>
    <row r="285" spans="1:5" hidden="1" outlineLevel="1">
      <c r="A285" t="s">
        <v>130</v>
      </c>
      <c r="B285">
        <v>0</v>
      </c>
      <c r="C285">
        <v>2.4500000000000002</v>
      </c>
      <c r="D285">
        <v>1.446444034</v>
      </c>
      <c r="E285">
        <v>1.003555966</v>
      </c>
    </row>
    <row r="286" spans="1:5" hidden="1" outlineLevel="1">
      <c r="A286" t="s">
        <v>131</v>
      </c>
      <c r="B286">
        <v>0</v>
      </c>
      <c r="C286">
        <v>5.34</v>
      </c>
      <c r="D286">
        <v>3.0716279148000001</v>
      </c>
      <c r="E286">
        <v>2.2683720852000002</v>
      </c>
    </row>
    <row r="287" spans="1:5" hidden="1" outlineLevel="1">
      <c r="A287" t="s">
        <v>132</v>
      </c>
      <c r="B287">
        <v>0</v>
      </c>
      <c r="C287">
        <v>9.48</v>
      </c>
      <c r="D287">
        <v>5.3078419512000004</v>
      </c>
      <c r="E287">
        <v>4.1721580488000001</v>
      </c>
    </row>
    <row r="288" spans="1:5" hidden="1" outlineLevel="1">
      <c r="A288" t="s">
        <v>133</v>
      </c>
      <c r="B288">
        <v>0</v>
      </c>
      <c r="C288">
        <v>5.43</v>
      </c>
      <c r="D288">
        <v>2.9564195919</v>
      </c>
      <c r="E288">
        <v>2.4735804081000001</v>
      </c>
    </row>
    <row r="289" spans="1:5" hidden="1" outlineLevel="1">
      <c r="A289" t="s">
        <v>134</v>
      </c>
      <c r="B289">
        <v>1</v>
      </c>
      <c r="C289">
        <v>24.09</v>
      </c>
      <c r="D289">
        <v>12.740850249599999</v>
      </c>
      <c r="E289">
        <v>11.349149750400001</v>
      </c>
    </row>
    <row r="290" spans="1:5" hidden="1" outlineLevel="1">
      <c r="A290" t="s">
        <v>159</v>
      </c>
      <c r="B290">
        <v>4</v>
      </c>
      <c r="C290">
        <v>62.4</v>
      </c>
      <c r="D290">
        <v>32.022473808000001</v>
      </c>
      <c r="E290">
        <v>30.377526192000001</v>
      </c>
    </row>
    <row r="291" spans="1:5" hidden="1" outlineLevel="1">
      <c r="A291" t="s">
        <v>135</v>
      </c>
      <c r="B291">
        <v>1</v>
      </c>
      <c r="C291">
        <v>20.47</v>
      </c>
      <c r="D291">
        <v>10.1806873584</v>
      </c>
      <c r="E291">
        <v>10.2893126416</v>
      </c>
    </row>
    <row r="292" spans="1:5" hidden="1" outlineLevel="1">
      <c r="A292" t="s">
        <v>136</v>
      </c>
      <c r="B292">
        <v>0</v>
      </c>
      <c r="C292">
        <v>11.38</v>
      </c>
      <c r="D292">
        <v>5.4780795916000002</v>
      </c>
      <c r="E292">
        <v>5.9019204083999997</v>
      </c>
    </row>
    <row r="293" spans="1:5" hidden="1" outlineLevel="1">
      <c r="A293" t="s">
        <v>160</v>
      </c>
      <c r="B293">
        <v>0</v>
      </c>
      <c r="C293">
        <v>12.47</v>
      </c>
      <c r="D293">
        <v>5.8020695328</v>
      </c>
      <c r="E293">
        <v>6.6679304671999997</v>
      </c>
    </row>
    <row r="294" spans="1:5" hidden="1" outlineLevel="1">
      <c r="A294" t="s">
        <v>137</v>
      </c>
      <c r="B294">
        <v>0</v>
      </c>
      <c r="C294">
        <v>14.32</v>
      </c>
      <c r="D294">
        <v>6.4304747600000001</v>
      </c>
      <c r="E294">
        <v>7.8895252400000002</v>
      </c>
    </row>
    <row r="295" spans="1:5" hidden="1" outlineLevel="1">
      <c r="A295" t="s">
        <v>138</v>
      </c>
      <c r="B295">
        <v>0</v>
      </c>
      <c r="C295">
        <v>1.51</v>
      </c>
      <c r="D295">
        <v>0.65337382899999996</v>
      </c>
      <c r="E295">
        <v>0.85662617100000005</v>
      </c>
    </row>
    <row r="296" spans="1:5" hidden="1" outlineLevel="1">
      <c r="A296" t="s">
        <v>139</v>
      </c>
      <c r="B296">
        <v>0</v>
      </c>
      <c r="C296">
        <v>9.36</v>
      </c>
      <c r="D296">
        <v>3.7402768728</v>
      </c>
      <c r="E296">
        <v>5.6197231272000003</v>
      </c>
    </row>
    <row r="297" spans="1:5" hidden="1" outlineLevel="1">
      <c r="A297" t="s">
        <v>144</v>
      </c>
      <c r="B297">
        <v>0</v>
      </c>
      <c r="C297">
        <v>0</v>
      </c>
      <c r="D297">
        <v>0</v>
      </c>
      <c r="E297">
        <v>0</v>
      </c>
    </row>
    <row r="298" spans="1:5" hidden="1" outlineLevel="1">
      <c r="A298" t="s">
        <v>146</v>
      </c>
      <c r="B298">
        <v>0</v>
      </c>
      <c r="C298">
        <v>0</v>
      </c>
      <c r="D298">
        <v>0</v>
      </c>
      <c r="E298">
        <v>0</v>
      </c>
    </row>
    <row r="299" spans="1:5" hidden="1" outlineLevel="1">
      <c r="A299" t="s">
        <v>148</v>
      </c>
      <c r="B299">
        <v>0</v>
      </c>
      <c r="C299">
        <v>9.14</v>
      </c>
      <c r="D299">
        <v>2.0679385271999999</v>
      </c>
      <c r="E299">
        <v>7.0720614727999997</v>
      </c>
    </row>
    <row r="300" spans="1:5" hidden="1" outlineLevel="1">
      <c r="A300" t="s">
        <v>149</v>
      </c>
      <c r="B300">
        <v>0</v>
      </c>
      <c r="C300">
        <v>8.36</v>
      </c>
      <c r="D300">
        <v>1.74036181</v>
      </c>
      <c r="E300">
        <v>6.6196381899999999</v>
      </c>
    </row>
    <row r="301" spans="1:5" hidden="1" outlineLevel="1">
      <c r="A301" t="s">
        <v>150</v>
      </c>
      <c r="B301">
        <v>0</v>
      </c>
      <c r="C301">
        <v>1.7</v>
      </c>
      <c r="D301">
        <v>0.32294772500000002</v>
      </c>
      <c r="E301">
        <v>1.377052275</v>
      </c>
    </row>
    <row r="302" spans="1:5" hidden="1" outlineLevel="1">
      <c r="A302" t="s">
        <v>151</v>
      </c>
      <c r="B302">
        <v>8</v>
      </c>
      <c r="C302">
        <v>130.81</v>
      </c>
      <c r="D302">
        <v>22.449748242399998</v>
      </c>
      <c r="E302">
        <v>108.3602517576</v>
      </c>
    </row>
    <row r="303" spans="1:5" hidden="1" outlineLevel="1">
      <c r="A303" t="s">
        <v>152</v>
      </c>
      <c r="B303">
        <v>0</v>
      </c>
      <c r="C303">
        <v>1.97</v>
      </c>
      <c r="D303">
        <v>0.3016714781</v>
      </c>
      <c r="E303">
        <v>1.6683285218999999</v>
      </c>
    </row>
    <row r="304" spans="1:5" hidden="1" outlineLevel="1">
      <c r="A304" t="s">
        <v>169</v>
      </c>
      <c r="B304">
        <v>0</v>
      </c>
      <c r="C304">
        <v>0</v>
      </c>
      <c r="D304">
        <v>0</v>
      </c>
      <c r="E304">
        <v>0</v>
      </c>
    </row>
    <row r="305" spans="1:5" hidden="1" outlineLevel="1">
      <c r="A305" t="s">
        <v>127</v>
      </c>
      <c r="B305">
        <v>0</v>
      </c>
      <c r="C305">
        <v>4.8</v>
      </c>
      <c r="D305">
        <v>3.1880883839999998</v>
      </c>
      <c r="E305">
        <v>1.611911616</v>
      </c>
    </row>
    <row r="306" spans="1:5" hidden="1" outlineLevel="1">
      <c r="A306" t="s">
        <v>139</v>
      </c>
      <c r="B306">
        <v>0</v>
      </c>
      <c r="C306">
        <v>10.61</v>
      </c>
      <c r="D306">
        <v>4.2397796603</v>
      </c>
      <c r="E306">
        <v>6.3702203397000003</v>
      </c>
    </row>
    <row r="307" spans="1:5" hidden="1" outlineLevel="1">
      <c r="A307" t="s">
        <v>152</v>
      </c>
      <c r="B307">
        <v>0</v>
      </c>
      <c r="C307">
        <v>0.08</v>
      </c>
      <c r="D307">
        <v>1.22506184E-2</v>
      </c>
      <c r="E307">
        <v>6.7749381600000005E-2</v>
      </c>
    </row>
    <row r="308" spans="1:5" hidden="1" outlineLevel="1">
      <c r="A308" t="s">
        <v>157</v>
      </c>
      <c r="B308">
        <v>0</v>
      </c>
      <c r="C308">
        <v>0</v>
      </c>
      <c r="D308">
        <v>0</v>
      </c>
      <c r="E308">
        <v>0</v>
      </c>
    </row>
    <row r="309" spans="1:5" hidden="1" outlineLevel="1">
      <c r="A309" t="s">
        <v>139</v>
      </c>
      <c r="B309">
        <v>0</v>
      </c>
      <c r="C309">
        <v>0</v>
      </c>
      <c r="D309">
        <v>0</v>
      </c>
      <c r="E309">
        <v>0</v>
      </c>
    </row>
    <row r="310" spans="1:5" hidden="1" outlineLevel="1">
      <c r="A310" t="s">
        <v>152</v>
      </c>
      <c r="B310">
        <v>0</v>
      </c>
      <c r="C310">
        <v>0</v>
      </c>
      <c r="D310">
        <v>0</v>
      </c>
      <c r="E310">
        <v>0</v>
      </c>
    </row>
    <row r="311" spans="1:5" hidden="1" outlineLevel="1">
      <c r="A311" t="s">
        <v>153</v>
      </c>
      <c r="B311">
        <v>0</v>
      </c>
      <c r="C311">
        <v>0.08</v>
      </c>
      <c r="D311">
        <v>7.4524130399999999E-2</v>
      </c>
      <c r="E311">
        <v>5.4758695999999902E-3</v>
      </c>
    </row>
    <row r="312" spans="1:5" hidden="1" outlineLevel="1">
      <c r="A312" t="s">
        <v>154</v>
      </c>
      <c r="B312">
        <v>0</v>
      </c>
      <c r="C312">
        <v>0.17</v>
      </c>
      <c r="D312">
        <v>0.15459735059999999</v>
      </c>
      <c r="E312">
        <v>1.5402649399999999E-2</v>
      </c>
    </row>
    <row r="313" spans="1:5" hidden="1" outlineLevel="1">
      <c r="A313" t="s">
        <v>119</v>
      </c>
      <c r="B313">
        <v>4</v>
      </c>
      <c r="C313">
        <v>8.2100000000000009</v>
      </c>
      <c r="D313">
        <v>7.2781518639999998</v>
      </c>
      <c r="E313">
        <v>0.93184813599999905</v>
      </c>
    </row>
    <row r="314" spans="1:5" hidden="1" outlineLevel="1">
      <c r="A314" t="s">
        <v>120</v>
      </c>
      <c r="B314">
        <v>0</v>
      </c>
      <c r="C314">
        <v>0.19</v>
      </c>
      <c r="D314">
        <v>0.1569583141</v>
      </c>
      <c r="E314">
        <v>3.3041685899999999E-2</v>
      </c>
    </row>
    <row r="315" spans="1:5" hidden="1" outlineLevel="1">
      <c r="A315" t="s">
        <v>155</v>
      </c>
      <c r="B315">
        <v>0</v>
      </c>
      <c r="C315">
        <v>0.53</v>
      </c>
      <c r="D315">
        <v>0.4311484545</v>
      </c>
      <c r="E315">
        <v>9.8851545499999999E-2</v>
      </c>
    </row>
    <row r="316" spans="1:5" hidden="1" outlineLevel="1">
      <c r="A316" t="s">
        <v>121</v>
      </c>
      <c r="B316">
        <v>0</v>
      </c>
      <c r="C316">
        <v>0.26</v>
      </c>
      <c r="D316">
        <v>0.2081858402</v>
      </c>
      <c r="E316">
        <v>5.1814159800000002E-2</v>
      </c>
    </row>
    <row r="317" spans="1:5" hidden="1" outlineLevel="1">
      <c r="A317" t="s">
        <v>156</v>
      </c>
      <c r="B317">
        <v>0</v>
      </c>
      <c r="C317">
        <v>0.06</v>
      </c>
      <c r="D317">
        <v>4.7266192200000001E-2</v>
      </c>
      <c r="E317">
        <v>1.27338078E-2</v>
      </c>
    </row>
    <row r="318" spans="1:5" hidden="1" outlineLevel="1">
      <c r="A318" t="s">
        <v>122</v>
      </c>
      <c r="B318">
        <v>0</v>
      </c>
      <c r="C318">
        <v>0.19</v>
      </c>
      <c r="D318">
        <v>0.1471860707</v>
      </c>
      <c r="E318">
        <v>4.2813929299999998E-2</v>
      </c>
    </row>
    <row r="319" spans="1:5" hidden="1" outlineLevel="1">
      <c r="A319" t="s">
        <v>123</v>
      </c>
      <c r="B319">
        <v>0</v>
      </c>
      <c r="C319">
        <v>0.33</v>
      </c>
      <c r="D319">
        <v>0.25126077899999999</v>
      </c>
      <c r="E319">
        <v>7.8739220999999998E-2</v>
      </c>
    </row>
    <row r="320" spans="1:5" hidden="1" outlineLevel="1">
      <c r="A320" t="s">
        <v>124</v>
      </c>
      <c r="B320">
        <v>0</v>
      </c>
      <c r="C320">
        <v>0.01</v>
      </c>
      <c r="D320">
        <v>7.4796771000000001E-3</v>
      </c>
      <c r="E320">
        <v>2.5203229000000001E-3</v>
      </c>
    </row>
    <row r="321" spans="1:5" hidden="1" outlineLevel="1">
      <c r="A321" t="s">
        <v>125</v>
      </c>
      <c r="B321">
        <v>0</v>
      </c>
      <c r="C321">
        <v>0.01</v>
      </c>
      <c r="D321">
        <v>7.3438588999999999E-3</v>
      </c>
      <c r="E321">
        <v>2.6561410999999999E-3</v>
      </c>
    </row>
    <row r="322" spans="1:5" hidden="1" outlineLevel="1">
      <c r="A322" t="s">
        <v>126</v>
      </c>
      <c r="B322">
        <v>0</v>
      </c>
      <c r="C322">
        <v>0.01</v>
      </c>
      <c r="D322">
        <v>6.9270816999999997E-3</v>
      </c>
      <c r="E322">
        <v>3.0729183000000001E-3</v>
      </c>
    </row>
    <row r="323" spans="1:5" hidden="1" outlineLevel="1">
      <c r="A323" t="s">
        <v>157</v>
      </c>
      <c r="B323">
        <v>0</v>
      </c>
      <c r="C323">
        <v>0.02</v>
      </c>
      <c r="D323">
        <v>1.35703366E-2</v>
      </c>
      <c r="E323">
        <v>6.4296633999999997E-3</v>
      </c>
    </row>
    <row r="324" spans="1:5" hidden="1" outlineLevel="1">
      <c r="A324" t="s">
        <v>127</v>
      </c>
      <c r="B324">
        <v>0</v>
      </c>
      <c r="C324">
        <v>0.02</v>
      </c>
      <c r="D324">
        <v>1.32837016E-2</v>
      </c>
      <c r="E324">
        <v>6.7162984E-3</v>
      </c>
    </row>
    <row r="325" spans="1:5" hidden="1" outlineLevel="1">
      <c r="A325" t="s">
        <v>158</v>
      </c>
      <c r="B325">
        <v>0</v>
      </c>
      <c r="C325">
        <v>0.01</v>
      </c>
      <c r="D325">
        <v>6.4970584000000001E-3</v>
      </c>
      <c r="E325">
        <v>3.5029416000000001E-3</v>
      </c>
    </row>
    <row r="326" spans="1:5" hidden="1" outlineLevel="1">
      <c r="A326" t="s">
        <v>117</v>
      </c>
      <c r="B326">
        <v>0</v>
      </c>
      <c r="C326">
        <v>0.03</v>
      </c>
      <c r="D326">
        <v>1.90525125E-2</v>
      </c>
      <c r="E326">
        <v>1.09474875E-2</v>
      </c>
    </row>
    <row r="327" spans="1:5" hidden="1" outlineLevel="1">
      <c r="A327" t="s">
        <v>128</v>
      </c>
      <c r="B327">
        <v>0</v>
      </c>
      <c r="C327">
        <v>0.01</v>
      </c>
      <c r="D327">
        <v>6.2032258E-3</v>
      </c>
      <c r="E327">
        <v>3.7967741999999998E-3</v>
      </c>
    </row>
    <row r="328" spans="1:5" hidden="1" outlineLevel="1">
      <c r="A328" t="s">
        <v>129</v>
      </c>
      <c r="B328">
        <v>0</v>
      </c>
      <c r="C328">
        <v>0.02</v>
      </c>
      <c r="D328">
        <v>1.21083888E-2</v>
      </c>
      <c r="E328">
        <v>7.8916112000000007E-3</v>
      </c>
    </row>
    <row r="329" spans="1:5" hidden="1" outlineLevel="1">
      <c r="A329" t="s">
        <v>130</v>
      </c>
      <c r="B329">
        <v>0</v>
      </c>
      <c r="C329">
        <v>0.28000000000000003</v>
      </c>
      <c r="D329">
        <v>0.16530788960000001</v>
      </c>
      <c r="E329">
        <v>0.11469211040000001</v>
      </c>
    </row>
    <row r="330" spans="1:5" hidden="1" outlineLevel="1">
      <c r="A330" t="s">
        <v>131</v>
      </c>
      <c r="B330">
        <v>0</v>
      </c>
      <c r="C330">
        <v>0.05</v>
      </c>
      <c r="D330">
        <v>2.8760561E-2</v>
      </c>
      <c r="E330">
        <v>2.1239438999999999E-2</v>
      </c>
    </row>
    <row r="331" spans="1:5" hidden="1" outlineLevel="1">
      <c r="A331" t="s">
        <v>132</v>
      </c>
      <c r="B331">
        <v>0</v>
      </c>
      <c r="C331">
        <v>0.17</v>
      </c>
      <c r="D331">
        <v>9.5182819799999999E-2</v>
      </c>
      <c r="E331">
        <v>7.48171802E-2</v>
      </c>
    </row>
    <row r="332" spans="1:5" hidden="1" outlineLevel="1">
      <c r="A332" t="s">
        <v>133</v>
      </c>
      <c r="B332">
        <v>0</v>
      </c>
      <c r="C332">
        <v>0.05</v>
      </c>
      <c r="D332">
        <v>2.7223016499999999E-2</v>
      </c>
      <c r="E332">
        <v>2.27769835E-2</v>
      </c>
    </row>
    <row r="333" spans="1:5" hidden="1" outlineLevel="1">
      <c r="A333" t="s">
        <v>134</v>
      </c>
      <c r="B333">
        <v>0</v>
      </c>
      <c r="C333">
        <v>0.11</v>
      </c>
      <c r="D333">
        <v>5.8177398399999997E-2</v>
      </c>
      <c r="E333">
        <v>5.1822601599999997E-2</v>
      </c>
    </row>
    <row r="334" spans="1:5" hidden="1" outlineLevel="1">
      <c r="A334" t="s">
        <v>159</v>
      </c>
      <c r="B334">
        <v>0</v>
      </c>
      <c r="C334">
        <v>0.02</v>
      </c>
      <c r="D334">
        <v>1.02636134E-2</v>
      </c>
      <c r="E334">
        <v>9.7363866000000007E-3</v>
      </c>
    </row>
    <row r="335" spans="1:5" hidden="1" outlineLevel="1">
      <c r="A335" t="s">
        <v>135</v>
      </c>
      <c r="B335">
        <v>0</v>
      </c>
      <c r="C335">
        <v>0.06</v>
      </c>
      <c r="D335">
        <v>2.9840803199999998E-2</v>
      </c>
      <c r="E335">
        <v>3.0159196799999999E-2</v>
      </c>
    </row>
    <row r="336" spans="1:5" hidden="1" outlineLevel="1">
      <c r="A336" t="s">
        <v>136</v>
      </c>
      <c r="B336">
        <v>0</v>
      </c>
      <c r="C336">
        <v>0.01</v>
      </c>
      <c r="D336">
        <v>4.8137782000000004E-3</v>
      </c>
      <c r="E336">
        <v>5.1862217999999998E-3</v>
      </c>
    </row>
    <row r="337" spans="1:5" hidden="1" outlineLevel="1">
      <c r="A337" t="s">
        <v>160</v>
      </c>
      <c r="B337">
        <v>0</v>
      </c>
      <c r="C337">
        <v>0</v>
      </c>
      <c r="D337">
        <v>0</v>
      </c>
      <c r="E337">
        <v>0</v>
      </c>
    </row>
    <row r="338" spans="1:5" hidden="1" outlineLevel="1">
      <c r="A338" t="s">
        <v>137</v>
      </c>
      <c r="B338">
        <v>0</v>
      </c>
      <c r="C338">
        <v>7.0000000000000007E-2</v>
      </c>
      <c r="D338">
        <v>3.1433885000000002E-2</v>
      </c>
      <c r="E338">
        <v>3.8566114999999998E-2</v>
      </c>
    </row>
    <row r="339" spans="1:5" hidden="1" outlineLevel="1">
      <c r="A339" t="s">
        <v>138</v>
      </c>
      <c r="B339">
        <v>0</v>
      </c>
      <c r="C339">
        <v>0.02</v>
      </c>
      <c r="D339">
        <v>8.6539579999999998E-3</v>
      </c>
      <c r="E339">
        <v>1.1346042000000001E-2</v>
      </c>
    </row>
    <row r="340" spans="1:5" hidden="1" outlineLevel="1">
      <c r="A340" t="s">
        <v>139</v>
      </c>
      <c r="B340">
        <v>0</v>
      </c>
      <c r="C340">
        <v>0</v>
      </c>
      <c r="D340">
        <v>0</v>
      </c>
      <c r="E340">
        <v>0</v>
      </c>
    </row>
    <row r="341" spans="1:5" hidden="1" outlineLevel="1">
      <c r="A341" t="s">
        <v>141</v>
      </c>
      <c r="B341">
        <v>0</v>
      </c>
      <c r="C341">
        <v>0</v>
      </c>
      <c r="D341">
        <v>0</v>
      </c>
      <c r="E341">
        <v>0</v>
      </c>
    </row>
    <row r="342" spans="1:5" hidden="1" outlineLevel="1">
      <c r="A342" t="s">
        <v>142</v>
      </c>
      <c r="B342">
        <v>0</v>
      </c>
      <c r="C342">
        <v>0</v>
      </c>
      <c r="D342">
        <v>0</v>
      </c>
      <c r="E342">
        <v>0</v>
      </c>
    </row>
    <row r="343" spans="1:5" hidden="1" outlineLevel="1">
      <c r="A343" t="s">
        <v>145</v>
      </c>
      <c r="B343">
        <v>0</v>
      </c>
      <c r="C343">
        <v>0</v>
      </c>
      <c r="D343">
        <v>0</v>
      </c>
      <c r="E343">
        <v>0</v>
      </c>
    </row>
    <row r="344" spans="1:5" hidden="1" outlineLevel="1">
      <c r="A344" t="s">
        <v>161</v>
      </c>
      <c r="B344">
        <v>0</v>
      </c>
      <c r="C344">
        <v>0</v>
      </c>
      <c r="D344">
        <v>0</v>
      </c>
      <c r="E344">
        <v>0</v>
      </c>
    </row>
    <row r="345" spans="1:5" hidden="1" outlineLevel="1">
      <c r="A345" t="s">
        <v>148</v>
      </c>
      <c r="B345">
        <v>0</v>
      </c>
      <c r="C345">
        <v>0.35</v>
      </c>
      <c r="D345">
        <v>7.9188017999999999E-2</v>
      </c>
      <c r="E345">
        <v>0.27081198200000001</v>
      </c>
    </row>
    <row r="346" spans="1:5" hidden="1" outlineLevel="1">
      <c r="A346" t="s">
        <v>150</v>
      </c>
      <c r="B346">
        <v>0</v>
      </c>
      <c r="C346">
        <v>0.05</v>
      </c>
      <c r="D346">
        <v>9.4984625000000007E-3</v>
      </c>
      <c r="E346">
        <v>4.0501537499999997E-2</v>
      </c>
    </row>
    <row r="347" spans="1:5" hidden="1" outlineLevel="1">
      <c r="A347" t="s">
        <v>151</v>
      </c>
      <c r="B347">
        <v>0</v>
      </c>
      <c r="C347">
        <v>0.05</v>
      </c>
      <c r="D347">
        <v>8.5810520000000005E-3</v>
      </c>
      <c r="E347">
        <v>4.1418947999999997E-2</v>
      </c>
    </row>
    <row r="348" spans="1:5" hidden="1" outlineLevel="1">
      <c r="A348" t="s">
        <v>152</v>
      </c>
      <c r="B348">
        <v>12</v>
      </c>
      <c r="C348">
        <v>0.04</v>
      </c>
      <c r="D348">
        <v>6.1253091999999999E-3</v>
      </c>
      <c r="E348">
        <v>3.3874690800000003E-2</v>
      </c>
    </row>
    <row r="349" spans="1:5" hidden="1" outlineLevel="1">
      <c r="A349" t="s">
        <v>162</v>
      </c>
      <c r="B349">
        <v>1</v>
      </c>
      <c r="C349">
        <v>2.2400000000000002</v>
      </c>
      <c r="D349">
        <v>2.2890098783999999</v>
      </c>
      <c r="E349">
        <v>-4.9009878399999998E-2</v>
      </c>
    </row>
    <row r="350" spans="1:5" hidden="1" outlineLevel="1">
      <c r="A350" t="s">
        <v>163</v>
      </c>
      <c r="B350">
        <v>7</v>
      </c>
      <c r="C350">
        <v>14.14</v>
      </c>
      <c r="D350">
        <v>14.3180828364</v>
      </c>
      <c r="E350">
        <v>-0.1780828364</v>
      </c>
    </row>
    <row r="351" spans="1:5" hidden="1" outlineLevel="1">
      <c r="A351" t="s">
        <v>164</v>
      </c>
      <c r="B351">
        <v>0</v>
      </c>
      <c r="C351">
        <v>0.16</v>
      </c>
      <c r="D351">
        <v>0.16050015040000001</v>
      </c>
      <c r="E351">
        <v>-5.0015040000000001E-4</v>
      </c>
    </row>
    <row r="352" spans="1:5" hidden="1" outlineLevel="1">
      <c r="A352" t="s">
        <v>165</v>
      </c>
      <c r="B352">
        <v>0</v>
      </c>
      <c r="C352">
        <v>0.06</v>
      </c>
      <c r="D352">
        <v>5.9607964800000003E-2</v>
      </c>
      <c r="E352">
        <v>3.9203520000000001E-4</v>
      </c>
    </row>
    <row r="353" spans="1:5" hidden="1" outlineLevel="1">
      <c r="A353" t="s">
        <v>166</v>
      </c>
      <c r="B353">
        <v>2</v>
      </c>
      <c r="C353">
        <v>5.03</v>
      </c>
      <c r="D353">
        <v>4.9476228852000004</v>
      </c>
      <c r="E353">
        <v>8.2377114799999998E-2</v>
      </c>
    </row>
    <row r="354" spans="1:5" hidden="1" outlineLevel="1">
      <c r="A354" t="s">
        <v>118</v>
      </c>
      <c r="B354">
        <v>2</v>
      </c>
      <c r="C354">
        <v>4.92</v>
      </c>
      <c r="D354">
        <v>4.7900488764000002</v>
      </c>
      <c r="E354">
        <v>0.1299511236</v>
      </c>
    </row>
    <row r="355" spans="1:5" hidden="1" outlineLevel="1">
      <c r="A355" t="s">
        <v>167</v>
      </c>
      <c r="B355">
        <v>0</v>
      </c>
      <c r="C355">
        <v>1.72</v>
      </c>
      <c r="D355">
        <v>1.6390708696</v>
      </c>
      <c r="E355">
        <v>8.0929130399999993E-2</v>
      </c>
    </row>
    <row r="356" spans="1:5" hidden="1" outlineLevel="1">
      <c r="A356" t="s">
        <v>168</v>
      </c>
      <c r="B356">
        <v>2</v>
      </c>
      <c r="C356">
        <v>4.9400000000000004</v>
      </c>
      <c r="D356">
        <v>4.6551772358000001</v>
      </c>
      <c r="E356">
        <v>0.28482276420000002</v>
      </c>
    </row>
    <row r="357" spans="1:5" hidden="1" outlineLevel="1">
      <c r="A357" t="s">
        <v>153</v>
      </c>
      <c r="B357">
        <v>1</v>
      </c>
      <c r="C357">
        <v>2.8</v>
      </c>
      <c r="D357">
        <v>2.6083445639999998</v>
      </c>
      <c r="E357">
        <v>0.19165543600000001</v>
      </c>
    </row>
    <row r="358" spans="1:5" hidden="1" outlineLevel="1">
      <c r="A358" t="s">
        <v>169</v>
      </c>
      <c r="B358">
        <v>0</v>
      </c>
      <c r="C358">
        <v>0.05</v>
      </c>
      <c r="D358">
        <v>4.6028403000000002E-2</v>
      </c>
      <c r="E358">
        <v>3.9715970000000003E-3</v>
      </c>
    </row>
    <row r="359" spans="1:5" hidden="1" outlineLevel="1">
      <c r="A359" t="s">
        <v>154</v>
      </c>
      <c r="B359">
        <v>0</v>
      </c>
      <c r="C359">
        <v>0.16</v>
      </c>
      <c r="D359">
        <v>0.14550338879999999</v>
      </c>
      <c r="E359">
        <v>1.44966112E-2</v>
      </c>
    </row>
    <row r="360" spans="1:5" hidden="1" outlineLevel="1">
      <c r="A360" t="s">
        <v>170</v>
      </c>
      <c r="B360">
        <v>0</v>
      </c>
      <c r="C360">
        <v>0.01</v>
      </c>
      <c r="D360">
        <v>8.9804150000000003E-3</v>
      </c>
      <c r="E360">
        <v>1.0195849999999999E-3</v>
      </c>
    </row>
    <row r="361" spans="1:5" hidden="1" outlineLevel="1">
      <c r="A361" t="s">
        <v>119</v>
      </c>
      <c r="B361">
        <v>0</v>
      </c>
      <c r="C361">
        <v>0.01</v>
      </c>
      <c r="D361">
        <v>8.8649839999999994E-3</v>
      </c>
      <c r="E361">
        <v>1.135016E-3</v>
      </c>
    </row>
    <row r="362" spans="1:5" hidden="1" outlineLevel="1">
      <c r="A362" t="s">
        <v>171</v>
      </c>
      <c r="B362">
        <v>0</v>
      </c>
      <c r="C362">
        <v>0.02</v>
      </c>
      <c r="D362">
        <v>1.7257469399999999E-2</v>
      </c>
      <c r="E362">
        <v>2.7425306000000002E-3</v>
      </c>
    </row>
    <row r="363" spans="1:5" hidden="1" outlineLevel="1">
      <c r="A363" t="s">
        <v>172</v>
      </c>
      <c r="B363">
        <v>0</v>
      </c>
      <c r="C363">
        <v>0.32</v>
      </c>
      <c r="D363">
        <v>0.27225195200000002</v>
      </c>
      <c r="E363">
        <v>4.7748048000000001E-2</v>
      </c>
    </row>
    <row r="364" spans="1:5" hidden="1" outlineLevel="1">
      <c r="A364" t="s">
        <v>173</v>
      </c>
      <c r="B364">
        <v>0</v>
      </c>
      <c r="C364">
        <v>0.09</v>
      </c>
      <c r="D364">
        <v>7.5467741399999996E-2</v>
      </c>
      <c r="E364">
        <v>1.45322586E-2</v>
      </c>
    </row>
    <row r="365" spans="1:5" hidden="1" outlineLevel="1">
      <c r="A365" t="s">
        <v>120</v>
      </c>
      <c r="B365">
        <v>0</v>
      </c>
      <c r="C365">
        <v>0.21</v>
      </c>
      <c r="D365">
        <v>0.1734802419</v>
      </c>
      <c r="E365">
        <v>3.6519758100000001E-2</v>
      </c>
    </row>
    <row r="366" spans="1:5" hidden="1" outlineLevel="1">
      <c r="A366" t="s">
        <v>155</v>
      </c>
      <c r="B366">
        <v>0</v>
      </c>
      <c r="C366">
        <v>0.01</v>
      </c>
      <c r="D366">
        <v>8.1348765000000007E-3</v>
      </c>
      <c r="E366">
        <v>1.8651235E-3</v>
      </c>
    </row>
    <row r="367" spans="1:5" hidden="1" outlineLevel="1">
      <c r="A367" t="s">
        <v>121</v>
      </c>
      <c r="B367">
        <v>0</v>
      </c>
      <c r="C367">
        <v>0.25</v>
      </c>
      <c r="D367">
        <v>0.20017869250000001</v>
      </c>
      <c r="E367">
        <v>4.9821307500000002E-2</v>
      </c>
    </row>
    <row r="368" spans="1:5" hidden="1" outlineLevel="1">
      <c r="A368" t="s">
        <v>156</v>
      </c>
      <c r="B368">
        <v>0</v>
      </c>
      <c r="C368">
        <v>0.1</v>
      </c>
      <c r="D368">
        <v>7.8776987000000007E-2</v>
      </c>
      <c r="E368">
        <v>2.1223012999999999E-2</v>
      </c>
    </row>
    <row r="369" spans="1:5" hidden="1" outlineLevel="1">
      <c r="A369" t="s">
        <v>122</v>
      </c>
      <c r="B369">
        <v>0</v>
      </c>
      <c r="C369">
        <v>0.45</v>
      </c>
      <c r="D369">
        <v>0.34859858849999997</v>
      </c>
      <c r="E369">
        <v>0.1014014115</v>
      </c>
    </row>
    <row r="370" spans="1:5" hidden="1" outlineLevel="1">
      <c r="A370" t="s">
        <v>123</v>
      </c>
      <c r="B370">
        <v>0</v>
      </c>
      <c r="C370">
        <v>0.52</v>
      </c>
      <c r="D370">
        <v>0.39592607600000002</v>
      </c>
      <c r="E370">
        <v>0.124073924</v>
      </c>
    </row>
    <row r="371" spans="1:5" hidden="1" outlineLevel="1">
      <c r="A371" t="s">
        <v>124</v>
      </c>
      <c r="B371">
        <v>0</v>
      </c>
      <c r="C371">
        <v>0.05</v>
      </c>
      <c r="D371">
        <v>3.7398385499999999E-2</v>
      </c>
      <c r="E371">
        <v>1.26016145E-2</v>
      </c>
    </row>
    <row r="372" spans="1:5" hidden="1" outlineLevel="1">
      <c r="A372" t="s">
        <v>125</v>
      </c>
      <c r="B372">
        <v>0</v>
      </c>
      <c r="C372">
        <v>0.08</v>
      </c>
      <c r="D372">
        <v>5.8750871199999999E-2</v>
      </c>
      <c r="E372">
        <v>2.1249128799999999E-2</v>
      </c>
    </row>
    <row r="373" spans="1:5" hidden="1" outlineLevel="1">
      <c r="A373" t="s">
        <v>174</v>
      </c>
      <c r="B373">
        <v>0</v>
      </c>
      <c r="C373">
        <v>0.01</v>
      </c>
      <c r="D373">
        <v>7.2064347999999997E-3</v>
      </c>
      <c r="E373">
        <v>2.7935652000000001E-3</v>
      </c>
    </row>
    <row r="374" spans="1:5" hidden="1" outlineLevel="1">
      <c r="A374" t="s">
        <v>175</v>
      </c>
      <c r="B374">
        <v>0</v>
      </c>
      <c r="C374">
        <v>0.11</v>
      </c>
      <c r="D374">
        <v>7.7742533000000003E-2</v>
      </c>
      <c r="E374">
        <v>3.2257466999999998E-2</v>
      </c>
    </row>
    <row r="375" spans="1:5" hidden="1" outlineLevel="1">
      <c r="A375" t="s">
        <v>126</v>
      </c>
      <c r="B375">
        <v>0</v>
      </c>
      <c r="C375">
        <v>0.01</v>
      </c>
      <c r="D375">
        <v>6.9270816999999997E-3</v>
      </c>
      <c r="E375">
        <v>3.0729183000000001E-3</v>
      </c>
    </row>
    <row r="376" spans="1:5" hidden="1" outlineLevel="1">
      <c r="A376" t="s">
        <v>157</v>
      </c>
      <c r="B376">
        <v>0</v>
      </c>
      <c r="C376">
        <v>0.1</v>
      </c>
      <c r="D376">
        <v>6.7851682999999996E-2</v>
      </c>
      <c r="E376">
        <v>3.2148317000000003E-2</v>
      </c>
    </row>
    <row r="377" spans="1:5" hidden="1" outlineLevel="1">
      <c r="A377" t="s">
        <v>127</v>
      </c>
      <c r="B377">
        <v>0</v>
      </c>
      <c r="C377">
        <v>0.04</v>
      </c>
      <c r="D377">
        <v>2.6567403199999999E-2</v>
      </c>
      <c r="E377">
        <v>1.34325968E-2</v>
      </c>
    </row>
    <row r="378" spans="1:5" hidden="1" outlineLevel="1">
      <c r="A378" t="s">
        <v>158</v>
      </c>
      <c r="B378">
        <v>0</v>
      </c>
      <c r="C378">
        <v>0.21</v>
      </c>
      <c r="D378">
        <v>0.1364382264</v>
      </c>
      <c r="E378">
        <v>7.3561773600000005E-2</v>
      </c>
    </row>
    <row r="379" spans="1:5" hidden="1" outlineLevel="1">
      <c r="A379" t="s">
        <v>117</v>
      </c>
      <c r="B379">
        <v>0</v>
      </c>
      <c r="C379">
        <v>0.19</v>
      </c>
      <c r="D379">
        <v>0.1206659125</v>
      </c>
      <c r="E379">
        <v>6.9334087500000002E-2</v>
      </c>
    </row>
    <row r="380" spans="1:5" hidden="1" outlineLevel="1">
      <c r="A380" t="s">
        <v>128</v>
      </c>
      <c r="B380">
        <v>0</v>
      </c>
      <c r="C380">
        <v>0.28999999999999998</v>
      </c>
      <c r="D380">
        <v>0.1798935482</v>
      </c>
      <c r="E380">
        <v>0.1101064518</v>
      </c>
    </row>
    <row r="381" spans="1:5" hidden="1" outlineLevel="1">
      <c r="A381" t="s">
        <v>129</v>
      </c>
      <c r="B381">
        <v>0</v>
      </c>
      <c r="C381">
        <v>0.21</v>
      </c>
      <c r="D381">
        <v>0.12713808239999999</v>
      </c>
      <c r="E381">
        <v>8.2861917600000001E-2</v>
      </c>
    </row>
    <row r="382" spans="1:5" hidden="1" outlineLevel="1">
      <c r="A382" t="s">
        <v>130</v>
      </c>
      <c r="B382">
        <v>0</v>
      </c>
      <c r="C382">
        <v>0.16</v>
      </c>
      <c r="D382">
        <v>9.4461651199999996E-2</v>
      </c>
      <c r="E382">
        <v>6.5538348799999993E-2</v>
      </c>
    </row>
    <row r="383" spans="1:5" hidden="1" outlineLevel="1">
      <c r="A383" t="s">
        <v>131</v>
      </c>
      <c r="B383">
        <v>0</v>
      </c>
      <c r="C383">
        <v>0.35</v>
      </c>
      <c r="D383">
        <v>0.20132392700000001</v>
      </c>
      <c r="E383">
        <v>0.14867607299999999</v>
      </c>
    </row>
    <row r="384" spans="1:5" hidden="1" outlineLevel="1">
      <c r="A384" t="s">
        <v>132</v>
      </c>
      <c r="B384">
        <v>0</v>
      </c>
      <c r="C384">
        <v>0.62</v>
      </c>
      <c r="D384">
        <v>0.34713734280000003</v>
      </c>
      <c r="E384">
        <v>0.27286265720000002</v>
      </c>
    </row>
    <row r="385" spans="1:5" hidden="1" outlineLevel="1">
      <c r="A385" t="s">
        <v>133</v>
      </c>
      <c r="B385">
        <v>0</v>
      </c>
      <c r="C385">
        <v>0.36</v>
      </c>
      <c r="D385">
        <v>0.19600571880000001</v>
      </c>
      <c r="E385">
        <v>0.16399428120000001</v>
      </c>
    </row>
    <row r="386" spans="1:5" hidden="1" outlineLevel="1">
      <c r="A386" t="s">
        <v>134</v>
      </c>
      <c r="B386">
        <v>0</v>
      </c>
      <c r="C386">
        <v>1.58</v>
      </c>
      <c r="D386">
        <v>0.83563899519999996</v>
      </c>
      <c r="E386">
        <v>0.7443610048</v>
      </c>
    </row>
    <row r="387" spans="1:5" hidden="1" outlineLevel="1">
      <c r="A387" t="s">
        <v>159</v>
      </c>
      <c r="B387">
        <v>2</v>
      </c>
      <c r="C387">
        <v>4.08</v>
      </c>
      <c r="D387">
        <v>2.0937771336000002</v>
      </c>
      <c r="E387">
        <v>1.9862228663999999</v>
      </c>
    </row>
    <row r="388" spans="1:5" hidden="1" outlineLevel="1">
      <c r="A388" t="s">
        <v>135</v>
      </c>
      <c r="B388">
        <v>0</v>
      </c>
      <c r="C388">
        <v>1.34</v>
      </c>
      <c r="D388">
        <v>0.66644460480000001</v>
      </c>
      <c r="E388">
        <v>0.67355539519999996</v>
      </c>
    </row>
    <row r="389" spans="1:5" hidden="1" outlineLevel="1">
      <c r="A389" t="s">
        <v>136</v>
      </c>
      <c r="B389">
        <v>0</v>
      </c>
      <c r="C389">
        <v>0.74</v>
      </c>
      <c r="D389">
        <v>0.35621958679999999</v>
      </c>
      <c r="E389">
        <v>0.3837804132</v>
      </c>
    </row>
    <row r="390" spans="1:5" hidden="1" outlineLevel="1">
      <c r="A390" t="s">
        <v>160</v>
      </c>
      <c r="B390">
        <v>0</v>
      </c>
      <c r="C390">
        <v>0.82</v>
      </c>
      <c r="D390">
        <v>0.38153143680000001</v>
      </c>
      <c r="E390">
        <v>0.43846856319999999</v>
      </c>
    </row>
    <row r="391" spans="1:5" hidden="1" outlineLevel="1">
      <c r="A391" t="s">
        <v>137</v>
      </c>
      <c r="B391">
        <v>0</v>
      </c>
      <c r="C391">
        <v>0.94</v>
      </c>
      <c r="D391">
        <v>0.42211217000000001</v>
      </c>
      <c r="E391">
        <v>0.51788783000000005</v>
      </c>
    </row>
    <row r="392" spans="1:5" hidden="1" outlineLevel="1">
      <c r="A392" t="s">
        <v>138</v>
      </c>
      <c r="B392">
        <v>0</v>
      </c>
      <c r="C392">
        <v>0.1</v>
      </c>
      <c r="D392">
        <v>4.3269790000000002E-2</v>
      </c>
      <c r="E392">
        <v>5.6730210000000003E-2</v>
      </c>
    </row>
    <row r="393" spans="1:5" hidden="1" outlineLevel="1">
      <c r="A393" t="s">
        <v>139</v>
      </c>
      <c r="B393">
        <v>0</v>
      </c>
      <c r="C393">
        <v>0.61</v>
      </c>
      <c r="D393">
        <v>0.2437573603</v>
      </c>
      <c r="E393">
        <v>0.36624263969999998</v>
      </c>
    </row>
    <row r="394" spans="1:5" hidden="1" outlineLevel="1">
      <c r="A394" t="s">
        <v>144</v>
      </c>
      <c r="B394">
        <v>0</v>
      </c>
      <c r="C394">
        <v>0</v>
      </c>
      <c r="D394">
        <v>0</v>
      </c>
      <c r="E394">
        <v>0</v>
      </c>
    </row>
    <row r="395" spans="1:5" hidden="1" outlineLevel="1">
      <c r="A395" t="s">
        <v>146</v>
      </c>
      <c r="B395">
        <v>0</v>
      </c>
      <c r="C395">
        <v>0</v>
      </c>
      <c r="D395">
        <v>0</v>
      </c>
      <c r="E395">
        <v>0</v>
      </c>
    </row>
    <row r="396" spans="1:5" hidden="1" outlineLevel="1">
      <c r="A396" t="s">
        <v>148</v>
      </c>
      <c r="B396">
        <v>0</v>
      </c>
      <c r="C396">
        <v>0.6</v>
      </c>
      <c r="D396">
        <v>0.13575088799999999</v>
      </c>
      <c r="E396">
        <v>0.46424911200000002</v>
      </c>
    </row>
    <row r="397" spans="1:5" hidden="1" outlineLevel="1">
      <c r="A397" t="s">
        <v>149</v>
      </c>
      <c r="B397">
        <v>0</v>
      </c>
      <c r="C397">
        <v>0.55000000000000004</v>
      </c>
      <c r="D397">
        <v>0.11449748749999999</v>
      </c>
      <c r="E397">
        <v>0.43550251249999999</v>
      </c>
    </row>
    <row r="398" spans="1:5" hidden="1" outlineLevel="1">
      <c r="A398" t="s">
        <v>150</v>
      </c>
      <c r="B398">
        <v>0</v>
      </c>
      <c r="C398">
        <v>0.11</v>
      </c>
      <c r="D398">
        <v>2.0896617499999999E-2</v>
      </c>
      <c r="E398">
        <v>8.9103382499999995E-2</v>
      </c>
    </row>
    <row r="399" spans="1:5" hidden="1" outlineLevel="1">
      <c r="A399" t="s">
        <v>151</v>
      </c>
      <c r="B399">
        <v>4</v>
      </c>
      <c r="C399">
        <v>8.56</v>
      </c>
      <c r="D399">
        <v>1.4690761024000001</v>
      </c>
      <c r="E399">
        <v>7.0909238975999997</v>
      </c>
    </row>
    <row r="400" spans="1:5" hidden="1" outlineLevel="1">
      <c r="A400" t="s">
        <v>152</v>
      </c>
      <c r="B400">
        <v>0</v>
      </c>
      <c r="C400">
        <v>0.13</v>
      </c>
      <c r="D400">
        <v>1.9907254900000001E-2</v>
      </c>
      <c r="E400">
        <v>0.1100927451</v>
      </c>
    </row>
    <row r="401" spans="1:5" hidden="1" outlineLevel="1">
      <c r="A401" t="s">
        <v>169</v>
      </c>
      <c r="B401">
        <v>0</v>
      </c>
      <c r="C401">
        <v>0</v>
      </c>
      <c r="D401">
        <v>0</v>
      </c>
      <c r="E401">
        <v>0</v>
      </c>
    </row>
    <row r="402" spans="1:5" hidden="1" outlineLevel="1">
      <c r="A402" t="s">
        <v>127</v>
      </c>
      <c r="B402">
        <v>0</v>
      </c>
      <c r="C402">
        <v>0.31</v>
      </c>
      <c r="D402">
        <v>0.2058973748</v>
      </c>
      <c r="E402">
        <v>0.10410262520000001</v>
      </c>
    </row>
    <row r="403" spans="1:5" hidden="1" outlineLevel="1">
      <c r="A403" t="s">
        <v>139</v>
      </c>
      <c r="B403">
        <v>0</v>
      </c>
      <c r="C403">
        <v>0.69</v>
      </c>
      <c r="D403">
        <v>0.27572553869999999</v>
      </c>
      <c r="E403">
        <v>0.41427446130000001</v>
      </c>
    </row>
    <row r="404" spans="1:5" hidden="1" outlineLevel="1">
      <c r="A404" t="s">
        <v>152</v>
      </c>
      <c r="B404">
        <v>0</v>
      </c>
      <c r="C404">
        <v>0.01</v>
      </c>
      <c r="D404">
        <v>1.5313273E-3</v>
      </c>
      <c r="E404">
        <v>8.4686727000000007E-3</v>
      </c>
    </row>
    <row r="405" spans="1:5" hidden="1" outlineLevel="1">
      <c r="A405" t="s">
        <v>157</v>
      </c>
      <c r="B405">
        <v>0</v>
      </c>
      <c r="C405">
        <v>0</v>
      </c>
      <c r="D405">
        <v>0</v>
      </c>
      <c r="E405">
        <v>0</v>
      </c>
    </row>
    <row r="406" spans="1:5" hidden="1" outlineLevel="1">
      <c r="A406" t="s">
        <v>139</v>
      </c>
      <c r="B406">
        <v>0</v>
      </c>
      <c r="C406">
        <v>0</v>
      </c>
      <c r="D406">
        <v>0</v>
      </c>
      <c r="E406">
        <v>0</v>
      </c>
    </row>
    <row r="407" spans="1:5" hidden="1" outlineLevel="1">
      <c r="A407" t="s">
        <v>152</v>
      </c>
      <c r="B407">
        <v>0</v>
      </c>
      <c r="C407">
        <v>0</v>
      </c>
      <c r="D407">
        <v>0</v>
      </c>
      <c r="E407">
        <v>0</v>
      </c>
    </row>
    <row r="408" spans="1:5" hidden="1" outlineLevel="1">
      <c r="A408" t="s">
        <v>153</v>
      </c>
      <c r="B408">
        <v>97</v>
      </c>
      <c r="C408">
        <v>1909.14</v>
      </c>
      <c r="D408">
        <v>1778.4624788982001</v>
      </c>
      <c r="E408">
        <v>130.67752110180001</v>
      </c>
    </row>
    <row r="409" spans="1:5" hidden="1" outlineLevel="1">
      <c r="A409" t="s">
        <v>154</v>
      </c>
      <c r="B409">
        <v>218</v>
      </c>
      <c r="C409">
        <v>4264.4399999999996</v>
      </c>
      <c r="D409">
        <v>3878.0654458392</v>
      </c>
      <c r="E409">
        <v>386.37455416080002</v>
      </c>
    </row>
    <row r="410" spans="1:5" hidden="1" outlineLevel="1">
      <c r="A410" t="s">
        <v>119</v>
      </c>
      <c r="B410">
        <v>10537</v>
      </c>
      <c r="C410">
        <v>168395.02</v>
      </c>
      <c r="D410">
        <v>149281.91579796799</v>
      </c>
      <c r="E410">
        <v>19113.104202031998</v>
      </c>
    </row>
    <row r="411" spans="1:5" hidden="1" outlineLevel="1">
      <c r="A411" t="s">
        <v>120</v>
      </c>
      <c r="B411">
        <v>237</v>
      </c>
      <c r="C411">
        <v>4654.13</v>
      </c>
      <c r="D411">
        <v>3844.7599915906999</v>
      </c>
      <c r="E411">
        <v>809.3700084093</v>
      </c>
    </row>
    <row r="412" spans="1:5" hidden="1" outlineLevel="1">
      <c r="A412" t="s">
        <v>155</v>
      </c>
      <c r="B412">
        <v>679</v>
      </c>
      <c r="C412">
        <v>13271.75</v>
      </c>
      <c r="D412">
        <v>10796.404718887499</v>
      </c>
      <c r="E412">
        <v>2475.3452811124998</v>
      </c>
    </row>
    <row r="413" spans="1:5" hidden="1" outlineLevel="1">
      <c r="A413" t="s">
        <v>121</v>
      </c>
      <c r="B413">
        <v>331</v>
      </c>
      <c r="C413">
        <v>6468.57</v>
      </c>
      <c r="D413">
        <v>5179.4795397789003</v>
      </c>
      <c r="E413">
        <v>1289.0904602211001</v>
      </c>
    </row>
    <row r="414" spans="1:5" hidden="1" outlineLevel="1">
      <c r="A414" t="s">
        <v>156</v>
      </c>
      <c r="B414">
        <v>80</v>
      </c>
      <c r="C414">
        <v>1579.73</v>
      </c>
      <c r="D414">
        <v>1244.4636967351</v>
      </c>
      <c r="E414">
        <v>335.26630326489999</v>
      </c>
    </row>
    <row r="415" spans="1:5" hidden="1" outlineLevel="1">
      <c r="A415" t="s">
        <v>122</v>
      </c>
      <c r="B415">
        <v>239</v>
      </c>
      <c r="C415">
        <v>4672.8900000000003</v>
      </c>
      <c r="D415">
        <v>3619.9174627017001</v>
      </c>
      <c r="E415">
        <v>1052.9725372983</v>
      </c>
    </row>
    <row r="416" spans="1:5" hidden="1" outlineLevel="1">
      <c r="A416" t="s">
        <v>123</v>
      </c>
      <c r="B416">
        <v>428</v>
      </c>
      <c r="C416">
        <v>8352.4599999999991</v>
      </c>
      <c r="D416">
        <v>6359.5321398980004</v>
      </c>
      <c r="E416">
        <v>1992.9278601020001</v>
      </c>
    </row>
    <row r="417" spans="1:5" hidden="1" outlineLevel="1">
      <c r="A417" t="s">
        <v>124</v>
      </c>
      <c r="B417">
        <v>12</v>
      </c>
      <c r="C417">
        <v>245</v>
      </c>
      <c r="D417">
        <v>183.25208895</v>
      </c>
      <c r="E417">
        <v>61.747911049999999</v>
      </c>
    </row>
    <row r="418" spans="1:5" hidden="1" outlineLevel="1">
      <c r="A418" t="s">
        <v>125</v>
      </c>
      <c r="B418">
        <v>7</v>
      </c>
      <c r="C418">
        <v>151.69999999999999</v>
      </c>
      <c r="D418">
        <v>111.40633951300001</v>
      </c>
      <c r="E418">
        <v>40.293660486999997</v>
      </c>
    </row>
    <row r="419" spans="1:5" hidden="1" outlineLevel="1">
      <c r="A419" t="s">
        <v>126</v>
      </c>
      <c r="B419">
        <v>12</v>
      </c>
      <c r="C419">
        <v>237.81</v>
      </c>
      <c r="D419">
        <v>164.7329299077</v>
      </c>
      <c r="E419">
        <v>73.077070092300005</v>
      </c>
    </row>
    <row r="420" spans="1:5" hidden="1" outlineLevel="1">
      <c r="A420" t="s">
        <v>157</v>
      </c>
      <c r="B420">
        <v>24</v>
      </c>
      <c r="C420">
        <v>479.83</v>
      </c>
      <c r="D420">
        <v>325.57273053889998</v>
      </c>
      <c r="E420">
        <v>154.25726946110001</v>
      </c>
    </row>
    <row r="421" spans="1:5" hidden="1" outlineLevel="1">
      <c r="A421" t="s">
        <v>127</v>
      </c>
      <c r="B421">
        <v>26</v>
      </c>
      <c r="C421">
        <v>510.87</v>
      </c>
      <c r="D421">
        <v>339.31223181960002</v>
      </c>
      <c r="E421">
        <v>171.55776818039999</v>
      </c>
    </row>
    <row r="422" spans="1:5" hidden="1" outlineLevel="1">
      <c r="A422" t="s">
        <v>158</v>
      </c>
      <c r="B422">
        <v>14</v>
      </c>
      <c r="C422">
        <v>282.70999999999998</v>
      </c>
      <c r="D422">
        <v>183.67833802640001</v>
      </c>
      <c r="E422">
        <v>99.031661973599995</v>
      </c>
    </row>
    <row r="423" spans="1:5" hidden="1" outlineLevel="1">
      <c r="A423" t="s">
        <v>117</v>
      </c>
      <c r="B423">
        <v>41</v>
      </c>
      <c r="C423">
        <v>801.82</v>
      </c>
      <c r="D423">
        <v>509.22285242499999</v>
      </c>
      <c r="E423">
        <v>292.59714757500001</v>
      </c>
    </row>
    <row r="424" spans="1:5" hidden="1" outlineLevel="1">
      <c r="A424" t="s">
        <v>128</v>
      </c>
      <c r="B424">
        <v>11</v>
      </c>
      <c r="C424">
        <v>226.76</v>
      </c>
      <c r="D424">
        <v>140.6643482408</v>
      </c>
      <c r="E424">
        <v>86.095651759199995</v>
      </c>
    </row>
    <row r="425" spans="1:5" hidden="1" outlineLevel="1">
      <c r="A425" t="s">
        <v>129</v>
      </c>
      <c r="B425">
        <v>24</v>
      </c>
      <c r="C425">
        <v>473.87</v>
      </c>
      <c r="D425">
        <v>286.89011003280001</v>
      </c>
      <c r="E425">
        <v>186.97988996719999</v>
      </c>
    </row>
    <row r="426" spans="1:5" hidden="1" outlineLevel="1">
      <c r="A426" t="s">
        <v>130</v>
      </c>
      <c r="B426">
        <v>360</v>
      </c>
      <c r="C426">
        <v>7041.17</v>
      </c>
      <c r="D426">
        <v>4157.0034036243997</v>
      </c>
      <c r="E426">
        <v>2884.1665963756</v>
      </c>
    </row>
    <row r="427" spans="1:5" hidden="1" outlineLevel="1">
      <c r="A427" t="s">
        <v>131</v>
      </c>
      <c r="B427">
        <v>64</v>
      </c>
      <c r="C427">
        <v>1252.71</v>
      </c>
      <c r="D427">
        <v>720.57284740620003</v>
      </c>
      <c r="E427">
        <v>532.13715259380001</v>
      </c>
    </row>
    <row r="428" spans="1:5" hidden="1" outlineLevel="1">
      <c r="A428" t="s">
        <v>132</v>
      </c>
      <c r="B428">
        <v>223</v>
      </c>
      <c r="C428">
        <v>4357.04</v>
      </c>
      <c r="D428">
        <v>2439.5020775376001</v>
      </c>
      <c r="E428">
        <v>1917.5379224624</v>
      </c>
    </row>
    <row r="429" spans="1:5" hidden="1" outlineLevel="1">
      <c r="A429" t="s">
        <v>133</v>
      </c>
      <c r="B429">
        <v>61</v>
      </c>
      <c r="C429">
        <v>1207.81</v>
      </c>
      <c r="D429">
        <v>657.60463117730001</v>
      </c>
      <c r="E429">
        <v>550.20536882270005</v>
      </c>
    </row>
    <row r="430" spans="1:5" hidden="1" outlineLevel="1">
      <c r="A430" t="s">
        <v>134</v>
      </c>
      <c r="B430">
        <v>138</v>
      </c>
      <c r="C430">
        <v>2694.13</v>
      </c>
      <c r="D430">
        <v>1424.8861304672</v>
      </c>
      <c r="E430">
        <v>1269.2438695328001</v>
      </c>
    </row>
    <row r="431" spans="1:5" hidden="1" outlineLevel="1">
      <c r="A431" t="s">
        <v>159</v>
      </c>
      <c r="B431">
        <v>24</v>
      </c>
      <c r="C431">
        <v>480.53</v>
      </c>
      <c r="D431">
        <v>246.5987073551</v>
      </c>
      <c r="E431">
        <v>233.9312926449</v>
      </c>
    </row>
    <row r="432" spans="1:5" hidden="1" outlineLevel="1">
      <c r="A432" t="s">
        <v>135</v>
      </c>
      <c r="B432">
        <v>76</v>
      </c>
      <c r="C432">
        <v>1485.61</v>
      </c>
      <c r="D432">
        <v>738.86326069920005</v>
      </c>
      <c r="E432">
        <v>746.74673930079996</v>
      </c>
    </row>
    <row r="433" spans="1:5" hidden="1" outlineLevel="1">
      <c r="A433" t="s">
        <v>136</v>
      </c>
      <c r="B433">
        <v>14</v>
      </c>
      <c r="C433">
        <v>278.67</v>
      </c>
      <c r="D433">
        <v>134.14555709940001</v>
      </c>
      <c r="E433">
        <v>144.52444290060001</v>
      </c>
    </row>
    <row r="434" spans="1:5" hidden="1" outlineLevel="1">
      <c r="A434" t="s">
        <v>160</v>
      </c>
      <c r="B434">
        <v>4</v>
      </c>
      <c r="C434">
        <v>97.33</v>
      </c>
      <c r="D434">
        <v>45.285920419200004</v>
      </c>
      <c r="E434">
        <v>52.044079580800002</v>
      </c>
    </row>
    <row r="435" spans="1:5" hidden="1" outlineLevel="1">
      <c r="A435" t="s">
        <v>137</v>
      </c>
      <c r="B435">
        <v>87</v>
      </c>
      <c r="C435">
        <v>1707.67</v>
      </c>
      <c r="D435">
        <v>766.83860568499995</v>
      </c>
      <c r="E435">
        <v>940.83139431500001</v>
      </c>
    </row>
    <row r="436" spans="1:5" hidden="1" outlineLevel="1">
      <c r="A436" t="s">
        <v>138</v>
      </c>
      <c r="B436">
        <v>28</v>
      </c>
      <c r="C436">
        <v>563.83000000000004</v>
      </c>
      <c r="D436">
        <v>243.96805695699999</v>
      </c>
      <c r="E436">
        <v>319.861943043</v>
      </c>
    </row>
    <row r="437" spans="1:5" hidden="1" outlineLevel="1">
      <c r="A437" t="s">
        <v>139</v>
      </c>
      <c r="B437">
        <v>0</v>
      </c>
      <c r="C437">
        <v>0</v>
      </c>
      <c r="D437">
        <v>0</v>
      </c>
      <c r="E437">
        <v>0</v>
      </c>
    </row>
    <row r="438" spans="1:5" hidden="1" outlineLevel="1">
      <c r="A438" t="s">
        <v>141</v>
      </c>
      <c r="B438">
        <v>0</v>
      </c>
      <c r="C438">
        <v>0</v>
      </c>
      <c r="D438">
        <v>0</v>
      </c>
      <c r="E438">
        <v>0</v>
      </c>
    </row>
    <row r="439" spans="1:5" hidden="1" outlineLevel="1">
      <c r="A439" t="s">
        <v>142</v>
      </c>
      <c r="B439">
        <v>0</v>
      </c>
      <c r="C439">
        <v>0</v>
      </c>
      <c r="D439">
        <v>0</v>
      </c>
      <c r="E439">
        <v>0</v>
      </c>
    </row>
    <row r="440" spans="1:5" hidden="1" outlineLevel="1">
      <c r="A440" t="s">
        <v>145</v>
      </c>
      <c r="B440">
        <v>0</v>
      </c>
      <c r="C440">
        <v>0</v>
      </c>
      <c r="D440">
        <v>0</v>
      </c>
      <c r="E440">
        <v>0</v>
      </c>
    </row>
    <row r="441" spans="1:5" hidden="1" outlineLevel="1">
      <c r="A441" t="s">
        <v>161</v>
      </c>
      <c r="B441">
        <v>0</v>
      </c>
      <c r="C441">
        <v>0</v>
      </c>
      <c r="D441">
        <v>0</v>
      </c>
      <c r="E441">
        <v>0</v>
      </c>
    </row>
    <row r="442" spans="1:5" hidden="1" outlineLevel="1">
      <c r="A442" t="s">
        <v>148</v>
      </c>
      <c r="B442">
        <v>444</v>
      </c>
      <c r="C442">
        <v>8667.73</v>
      </c>
      <c r="D442">
        <v>1961.0867407404</v>
      </c>
      <c r="E442">
        <v>6706.6432592596002</v>
      </c>
    </row>
    <row r="443" spans="1:5" hidden="1" outlineLevel="1">
      <c r="A443" t="s">
        <v>150</v>
      </c>
      <c r="B443">
        <v>64</v>
      </c>
      <c r="C443">
        <v>1257.1300000000001</v>
      </c>
      <c r="D443">
        <v>238.81604325250001</v>
      </c>
      <c r="E443">
        <v>1018.3139567475</v>
      </c>
    </row>
    <row r="444" spans="1:5" hidden="1" outlineLevel="1">
      <c r="A444" t="s">
        <v>151</v>
      </c>
      <c r="B444">
        <v>65</v>
      </c>
      <c r="C444">
        <v>1287.3399999999999</v>
      </c>
      <c r="D444">
        <v>220.9346296336</v>
      </c>
      <c r="E444">
        <v>1066.4053703663999</v>
      </c>
    </row>
    <row r="445" spans="1:5" hidden="1" outlineLevel="1">
      <c r="A445" t="s">
        <v>152</v>
      </c>
      <c r="B445">
        <v>100</v>
      </c>
      <c r="C445">
        <v>29938.91</v>
      </c>
      <c r="D445">
        <v>4584.6270215243003</v>
      </c>
      <c r="E445">
        <v>25354.282978475701</v>
      </c>
    </row>
    <row r="446" spans="1:5" hidden="1" outlineLevel="1">
      <c r="A446" t="s">
        <v>177</v>
      </c>
      <c r="B446">
        <v>111</v>
      </c>
      <c r="C446">
        <v>4984.26</v>
      </c>
      <c r="D446">
        <v>5865.2453500674001</v>
      </c>
      <c r="E446">
        <v>-880.98535006739996</v>
      </c>
    </row>
    <row r="447" spans="1:5" hidden="1" outlineLevel="1">
      <c r="A447" t="s">
        <v>178</v>
      </c>
      <c r="B447">
        <v>77</v>
      </c>
      <c r="C447">
        <v>3478.39</v>
      </c>
      <c r="D447">
        <v>4069.3232071460998</v>
      </c>
      <c r="E447">
        <v>-590.93320714610002</v>
      </c>
    </row>
    <row r="448" spans="1:5" hidden="1" outlineLevel="1">
      <c r="A448" t="s">
        <v>179</v>
      </c>
      <c r="B448">
        <v>1</v>
      </c>
      <c r="C448">
        <v>66.260000000000005</v>
      </c>
      <c r="D448">
        <v>77.059663066799999</v>
      </c>
      <c r="E448">
        <v>-10.799663066800001</v>
      </c>
    </row>
    <row r="449" spans="1:5" hidden="1" outlineLevel="1">
      <c r="A449" t="s">
        <v>180</v>
      </c>
      <c r="B449">
        <v>17</v>
      </c>
      <c r="C449">
        <v>775.09</v>
      </c>
      <c r="D449">
        <v>879.62152848569997</v>
      </c>
      <c r="E449">
        <v>-104.53152848569999</v>
      </c>
    </row>
    <row r="450" spans="1:5" hidden="1" outlineLevel="1">
      <c r="A450" t="s">
        <v>181</v>
      </c>
      <c r="B450">
        <v>1</v>
      </c>
      <c r="C450">
        <v>64.709999999999994</v>
      </c>
      <c r="D450">
        <v>72.496229455800005</v>
      </c>
      <c r="E450">
        <v>-7.7862294557999903</v>
      </c>
    </row>
    <row r="451" spans="1:5" hidden="1" outlineLevel="1">
      <c r="A451" t="s">
        <v>182</v>
      </c>
      <c r="B451">
        <v>18</v>
      </c>
      <c r="C451">
        <v>836</v>
      </c>
      <c r="D451">
        <v>930.38887260000001</v>
      </c>
      <c r="E451">
        <v>-94.388872599999999</v>
      </c>
    </row>
    <row r="452" spans="1:5" hidden="1" outlineLevel="1">
      <c r="A452" t="s">
        <v>183</v>
      </c>
      <c r="B452">
        <v>229</v>
      </c>
      <c r="C452">
        <v>10282.64</v>
      </c>
      <c r="D452">
        <v>11207.122856876</v>
      </c>
      <c r="E452">
        <v>-924.48285687600003</v>
      </c>
    </row>
    <row r="453" spans="1:5" hidden="1" outlineLevel="1">
      <c r="A453" t="s">
        <v>184</v>
      </c>
      <c r="B453">
        <v>119</v>
      </c>
      <c r="C453">
        <v>5338.94</v>
      </c>
      <c r="D453">
        <v>5776.5453628695996</v>
      </c>
      <c r="E453">
        <v>-437.60536286960001</v>
      </c>
    </row>
    <row r="454" spans="1:5" hidden="1" outlineLevel="1">
      <c r="A454" t="s">
        <v>185</v>
      </c>
      <c r="B454">
        <v>5</v>
      </c>
      <c r="C454">
        <v>234.79</v>
      </c>
      <c r="D454">
        <v>252.13574283509999</v>
      </c>
      <c r="E454">
        <v>-17.345742835100001</v>
      </c>
    </row>
    <row r="455" spans="1:5" hidden="1" outlineLevel="1">
      <c r="A455" t="s">
        <v>186</v>
      </c>
      <c r="B455">
        <v>1</v>
      </c>
      <c r="C455">
        <v>70.09</v>
      </c>
      <c r="D455">
        <v>74.100931089599996</v>
      </c>
      <c r="E455">
        <v>-4.0109310896000103</v>
      </c>
    </row>
    <row r="456" spans="1:5" hidden="1" outlineLevel="1">
      <c r="A456" t="s">
        <v>163</v>
      </c>
      <c r="B456">
        <v>35</v>
      </c>
      <c r="C456">
        <v>1613.62</v>
      </c>
      <c r="D456">
        <v>1633.9423498212</v>
      </c>
      <c r="E456">
        <v>-20.3223498212</v>
      </c>
    </row>
    <row r="457" spans="1:5" hidden="1" outlineLevel="1">
      <c r="A457" t="s">
        <v>164</v>
      </c>
      <c r="B457">
        <v>857</v>
      </c>
      <c r="C457">
        <v>38445.839999999997</v>
      </c>
      <c r="D457">
        <v>38566.019389089597</v>
      </c>
      <c r="E457">
        <v>-120.17938908959999</v>
      </c>
    </row>
    <row r="458" spans="1:5" hidden="1" outlineLevel="1">
      <c r="A458" t="s">
        <v>165</v>
      </c>
      <c r="B458">
        <v>249</v>
      </c>
      <c r="C458">
        <v>11220.76</v>
      </c>
      <c r="D458">
        <v>11147.4444518208</v>
      </c>
      <c r="E458">
        <v>73.315548179199993</v>
      </c>
    </row>
    <row r="459" spans="1:5" hidden="1" outlineLevel="1">
      <c r="A459" t="s">
        <v>166</v>
      </c>
      <c r="B459">
        <v>379</v>
      </c>
      <c r="C459">
        <v>17059.89</v>
      </c>
      <c r="D459">
        <v>16780.497451887601</v>
      </c>
      <c r="E459">
        <v>279.39254811239999</v>
      </c>
    </row>
    <row r="460" spans="1:5" hidden="1" outlineLevel="1">
      <c r="A460" t="s">
        <v>118</v>
      </c>
      <c r="B460">
        <v>26</v>
      </c>
      <c r="C460">
        <v>1204.55</v>
      </c>
      <c r="D460">
        <v>1172.7344256235001</v>
      </c>
      <c r="E460">
        <v>31.815574376499999</v>
      </c>
    </row>
    <row r="461" spans="1:5" hidden="1" outlineLevel="1">
      <c r="A461" t="s">
        <v>187</v>
      </c>
      <c r="B461">
        <v>140</v>
      </c>
      <c r="C461">
        <v>6314.3</v>
      </c>
      <c r="D461">
        <v>6082.9482154380003</v>
      </c>
      <c r="E461">
        <v>231.35178456200001</v>
      </c>
    </row>
    <row r="462" spans="1:5" hidden="1" outlineLevel="1">
      <c r="A462" t="s">
        <v>167</v>
      </c>
      <c r="B462">
        <v>988</v>
      </c>
      <c r="C462">
        <v>44343.74</v>
      </c>
      <c r="D462">
        <v>42257.286327393202</v>
      </c>
      <c r="E462">
        <v>2086.4536726068</v>
      </c>
    </row>
    <row r="463" spans="1:5" hidden="1" outlineLevel="1">
      <c r="A463" t="s">
        <v>168</v>
      </c>
      <c r="B463">
        <v>723</v>
      </c>
      <c r="C463">
        <v>32417.46</v>
      </c>
      <c r="D463">
        <v>30548.384986732199</v>
      </c>
      <c r="E463">
        <v>1869.0750132677999</v>
      </c>
    </row>
    <row r="464" spans="1:5" hidden="1" outlineLevel="1">
      <c r="A464" t="s">
        <v>153</v>
      </c>
      <c r="B464">
        <v>93</v>
      </c>
      <c r="C464">
        <v>4210.49</v>
      </c>
      <c r="D464">
        <v>3922.2888225986999</v>
      </c>
      <c r="E464">
        <v>288.20117740130001</v>
      </c>
    </row>
    <row r="465" spans="1:5" hidden="1" outlineLevel="1">
      <c r="A465" t="s">
        <v>169</v>
      </c>
      <c r="B465">
        <v>409</v>
      </c>
      <c r="C465">
        <v>18374.650000000001</v>
      </c>
      <c r="D465">
        <v>16915.115903679001</v>
      </c>
      <c r="E465">
        <v>1459.5340963210001</v>
      </c>
    </row>
    <row r="466" spans="1:5" hidden="1" outlineLevel="1">
      <c r="A466" t="s">
        <v>154</v>
      </c>
      <c r="B466">
        <v>32</v>
      </c>
      <c r="C466">
        <v>1435.18</v>
      </c>
      <c r="D466">
        <v>1305.1472096124</v>
      </c>
      <c r="E466">
        <v>130.03279038759999</v>
      </c>
    </row>
    <row r="467" spans="1:5" hidden="1" outlineLevel="1">
      <c r="A467" t="s">
        <v>170</v>
      </c>
      <c r="B467">
        <v>9</v>
      </c>
      <c r="C467">
        <v>413.73</v>
      </c>
      <c r="D467">
        <v>371.54670979500003</v>
      </c>
      <c r="E467">
        <v>42.183290204999999</v>
      </c>
    </row>
    <row r="468" spans="1:5" hidden="1" outlineLevel="1">
      <c r="A468" t="s">
        <v>119</v>
      </c>
      <c r="B468">
        <v>994</v>
      </c>
      <c r="C468">
        <v>44602.19</v>
      </c>
      <c r="D468">
        <v>39539.770071496001</v>
      </c>
      <c r="E468">
        <v>5062.4199285040004</v>
      </c>
    </row>
    <row r="469" spans="1:5" hidden="1" outlineLevel="1">
      <c r="A469" t="s">
        <v>188</v>
      </c>
      <c r="B469">
        <v>101</v>
      </c>
      <c r="C469">
        <v>4563.1899999999996</v>
      </c>
      <c r="D469">
        <v>3991.7714682987998</v>
      </c>
      <c r="E469">
        <v>571.41853170119998</v>
      </c>
    </row>
    <row r="470" spans="1:5" hidden="1" outlineLevel="1">
      <c r="A470" t="s">
        <v>171</v>
      </c>
      <c r="B470">
        <v>305</v>
      </c>
      <c r="C470">
        <v>13680.14</v>
      </c>
      <c r="D470">
        <v>11804.2298718858</v>
      </c>
      <c r="E470">
        <v>1875.9101281142</v>
      </c>
    </row>
    <row r="471" spans="1:5" hidden="1" outlineLevel="1">
      <c r="A471" t="s">
        <v>172</v>
      </c>
      <c r="B471">
        <v>125</v>
      </c>
      <c r="C471">
        <v>5643.34</v>
      </c>
      <c r="D471">
        <v>4801.2822837490003</v>
      </c>
      <c r="E471">
        <v>842.05771625100101</v>
      </c>
    </row>
    <row r="472" spans="1:5" hidden="1" outlineLevel="1">
      <c r="A472" t="s">
        <v>173</v>
      </c>
      <c r="B472">
        <v>910</v>
      </c>
      <c r="C472">
        <v>40843</v>
      </c>
      <c r="D472">
        <v>34248.099577779998</v>
      </c>
      <c r="E472">
        <v>6594.9004222200001</v>
      </c>
    </row>
    <row r="473" spans="1:5" hidden="1" outlineLevel="1">
      <c r="A473" t="s">
        <v>120</v>
      </c>
      <c r="B473">
        <v>3134</v>
      </c>
      <c r="C473">
        <v>140571.65</v>
      </c>
      <c r="D473">
        <v>116125.732601344</v>
      </c>
      <c r="E473">
        <v>24445.917398656398</v>
      </c>
    </row>
    <row r="474" spans="1:5" hidden="1" outlineLevel="1">
      <c r="A474" t="s">
        <v>155</v>
      </c>
      <c r="B474">
        <v>248</v>
      </c>
      <c r="C474">
        <v>11158.67</v>
      </c>
      <c r="D474">
        <v>9077.4402354254998</v>
      </c>
      <c r="E474">
        <v>2081.2297645745002</v>
      </c>
    </row>
    <row r="475" spans="1:5" hidden="1" outlineLevel="1">
      <c r="A475" t="s">
        <v>121</v>
      </c>
      <c r="B475">
        <v>359</v>
      </c>
      <c r="C475">
        <v>16134.99</v>
      </c>
      <c r="D475">
        <v>12919.524806802299</v>
      </c>
      <c r="E475">
        <v>3215.4651931977</v>
      </c>
    </row>
    <row r="476" spans="1:5" hidden="1" outlineLevel="1">
      <c r="A476" t="s">
        <v>156</v>
      </c>
      <c r="B476">
        <v>272</v>
      </c>
      <c r="C476">
        <v>12221.18</v>
      </c>
      <c r="D476">
        <v>9627.4773798465994</v>
      </c>
      <c r="E476">
        <v>2593.7026201533999</v>
      </c>
    </row>
    <row r="477" spans="1:5" hidden="1" outlineLevel="1">
      <c r="A477" t="s">
        <v>122</v>
      </c>
      <c r="B477">
        <v>137</v>
      </c>
      <c r="C477">
        <v>6192.47</v>
      </c>
      <c r="D477">
        <v>4797.0806696191003</v>
      </c>
      <c r="E477">
        <v>1395.3893303809</v>
      </c>
    </row>
    <row r="478" spans="1:5" hidden="1" outlineLevel="1">
      <c r="A478" t="s">
        <v>123</v>
      </c>
      <c r="B478">
        <v>215</v>
      </c>
      <c r="C478">
        <v>9689.41</v>
      </c>
      <c r="D478">
        <v>7377.4809231830004</v>
      </c>
      <c r="E478">
        <v>2311.9290768169999</v>
      </c>
    </row>
    <row r="479" spans="1:5" hidden="1" outlineLevel="1">
      <c r="A479" t="s">
        <v>124</v>
      </c>
      <c r="B479">
        <v>104</v>
      </c>
      <c r="C479">
        <v>4676.28</v>
      </c>
      <c r="D479">
        <v>3497.7064429187999</v>
      </c>
      <c r="E479">
        <v>1178.5735570812001</v>
      </c>
    </row>
    <row r="480" spans="1:5" hidden="1" outlineLevel="1">
      <c r="A480" t="s">
        <v>125</v>
      </c>
      <c r="B480">
        <v>26</v>
      </c>
      <c r="C480">
        <v>1170.25</v>
      </c>
      <c r="D480">
        <v>859.41508777249999</v>
      </c>
      <c r="E480">
        <v>310.83491222750001</v>
      </c>
    </row>
    <row r="481" spans="1:5" hidden="1" outlineLevel="1">
      <c r="A481" t="s">
        <v>174</v>
      </c>
      <c r="B481">
        <v>71</v>
      </c>
      <c r="C481">
        <v>3220.74</v>
      </c>
      <c r="D481">
        <v>2321.0052817761298</v>
      </c>
      <c r="E481">
        <v>899.73471822479996</v>
      </c>
    </row>
    <row r="482" spans="1:5" hidden="1" outlineLevel="1">
      <c r="A482" t="s">
        <v>175</v>
      </c>
      <c r="B482">
        <v>18</v>
      </c>
      <c r="C482">
        <v>835.42</v>
      </c>
      <c r="D482">
        <v>590.43333562600003</v>
      </c>
      <c r="E482">
        <v>244.98666437399999</v>
      </c>
    </row>
    <row r="483" spans="1:5" hidden="1" outlineLevel="1">
      <c r="A483" t="s">
        <v>126</v>
      </c>
      <c r="B483">
        <v>101</v>
      </c>
      <c r="C483">
        <v>4599.2299999999996</v>
      </c>
      <c r="D483">
        <v>3185.9241967091002</v>
      </c>
      <c r="E483">
        <v>1413.3058032909</v>
      </c>
    </row>
    <row r="484" spans="1:5" hidden="1" outlineLevel="1">
      <c r="A484" t="s">
        <v>157</v>
      </c>
      <c r="B484">
        <v>90</v>
      </c>
      <c r="C484">
        <v>4064.86</v>
      </c>
      <c r="D484">
        <v>2758.0759215938001</v>
      </c>
      <c r="E484">
        <v>1306.7840784062</v>
      </c>
    </row>
    <row r="485" spans="1:5" hidden="1" outlineLevel="1">
      <c r="A485" t="s">
        <v>127</v>
      </c>
      <c r="B485">
        <v>2</v>
      </c>
      <c r="C485">
        <v>89.88</v>
      </c>
      <c r="D485">
        <v>59.696954990400002</v>
      </c>
      <c r="E485">
        <v>30.183045009600001</v>
      </c>
    </row>
    <row r="486" spans="1:5" hidden="1" outlineLevel="1">
      <c r="A486" t="s">
        <v>158</v>
      </c>
      <c r="B486">
        <v>232</v>
      </c>
      <c r="C486">
        <v>10426.280000000001</v>
      </c>
      <c r="D486">
        <v>6774.0150054752003</v>
      </c>
      <c r="E486">
        <v>3652.2649945247999</v>
      </c>
    </row>
    <row r="487" spans="1:5" hidden="1" outlineLevel="1">
      <c r="A487" t="s">
        <v>117</v>
      </c>
      <c r="B487">
        <v>94</v>
      </c>
      <c r="C487">
        <v>4245.1099999999997</v>
      </c>
      <c r="D487">
        <v>2696.0003779624999</v>
      </c>
      <c r="E487">
        <v>1549.1096220375</v>
      </c>
    </row>
    <row r="488" spans="1:5" hidden="1" outlineLevel="1">
      <c r="A488" t="s">
        <v>128</v>
      </c>
      <c r="B488">
        <v>21</v>
      </c>
      <c r="C488">
        <v>973.65</v>
      </c>
      <c r="D488">
        <v>603.97708001700005</v>
      </c>
      <c r="E488">
        <v>369.67291998299999</v>
      </c>
    </row>
    <row r="489" spans="1:5" hidden="1" outlineLevel="1">
      <c r="A489" t="s">
        <v>129</v>
      </c>
      <c r="B489">
        <v>54</v>
      </c>
      <c r="C489">
        <v>2429.15</v>
      </c>
      <c r="D489">
        <v>1470.6546326759999</v>
      </c>
      <c r="E489">
        <v>958.49536732399997</v>
      </c>
    </row>
    <row r="490" spans="1:5" hidden="1" outlineLevel="1">
      <c r="A490" t="s">
        <v>130</v>
      </c>
      <c r="B490">
        <v>500</v>
      </c>
      <c r="C490">
        <v>22447.75</v>
      </c>
      <c r="D490">
        <v>13252.82206703</v>
      </c>
      <c r="E490">
        <v>9194.9279329700003</v>
      </c>
    </row>
    <row r="491" spans="1:5" hidden="1" outlineLevel="1">
      <c r="A491" t="s">
        <v>131</v>
      </c>
      <c r="B491">
        <v>657</v>
      </c>
      <c r="C491">
        <v>29502.5</v>
      </c>
      <c r="D491">
        <v>16970.169018050001</v>
      </c>
      <c r="E491">
        <v>12532.330981949999</v>
      </c>
    </row>
    <row r="492" spans="1:5" hidden="1" outlineLevel="1">
      <c r="A492" t="s">
        <v>132</v>
      </c>
      <c r="B492">
        <v>113</v>
      </c>
      <c r="C492">
        <v>5092.22</v>
      </c>
      <c r="D492">
        <v>2851.1285802468001</v>
      </c>
      <c r="E492">
        <v>2241.0914197532002</v>
      </c>
    </row>
    <row r="493" spans="1:5" hidden="1" outlineLevel="1">
      <c r="A493" t="s">
        <v>133</v>
      </c>
      <c r="B493">
        <v>811</v>
      </c>
      <c r="C493">
        <v>36393.03</v>
      </c>
      <c r="D493">
        <v>19814.561123499901</v>
      </c>
      <c r="E493">
        <v>16578.468876500101</v>
      </c>
    </row>
    <row r="494" spans="1:5" hidden="1" outlineLevel="1">
      <c r="A494" t="s">
        <v>134</v>
      </c>
      <c r="B494">
        <v>4300</v>
      </c>
      <c r="C494">
        <v>192808.87</v>
      </c>
      <c r="D494">
        <v>101973.804045853</v>
      </c>
      <c r="E494">
        <v>90835.065954146994</v>
      </c>
    </row>
    <row r="495" spans="1:5" hidden="1" outlineLevel="1">
      <c r="A495" t="s">
        <v>159</v>
      </c>
      <c r="B495">
        <v>267</v>
      </c>
      <c r="C495">
        <v>11991.09</v>
      </c>
      <c r="D495">
        <v>6153.5956002303001</v>
      </c>
      <c r="E495">
        <v>5837.4943997697001</v>
      </c>
    </row>
    <row r="496" spans="1:5" hidden="1" outlineLevel="1">
      <c r="A496" t="s">
        <v>135</v>
      </c>
      <c r="B496">
        <v>1957</v>
      </c>
      <c r="C496">
        <v>87748.91</v>
      </c>
      <c r="D496">
        <v>43641.632572075199</v>
      </c>
      <c r="E496">
        <v>44107.277427924797</v>
      </c>
    </row>
    <row r="497" spans="1:5" hidden="1" outlineLevel="1">
      <c r="A497" t="s">
        <v>136</v>
      </c>
      <c r="B497">
        <v>316</v>
      </c>
      <c r="C497">
        <v>14211.88</v>
      </c>
      <c r="D497">
        <v>6841.2838125015996</v>
      </c>
      <c r="E497">
        <v>7370.5961874983996</v>
      </c>
    </row>
    <row r="498" spans="1:5" hidden="1" outlineLevel="1">
      <c r="A498" t="s">
        <v>160</v>
      </c>
      <c r="B498">
        <v>1416</v>
      </c>
      <c r="C498">
        <v>63493.9</v>
      </c>
      <c r="D498">
        <v>29542.584018336001</v>
      </c>
      <c r="E498">
        <v>33951.315981664004</v>
      </c>
    </row>
    <row r="499" spans="1:5" hidden="1" outlineLevel="1">
      <c r="A499" t="s">
        <v>137</v>
      </c>
      <c r="B499">
        <v>48</v>
      </c>
      <c r="C499">
        <v>2165.0300000000002</v>
      </c>
      <c r="D499">
        <v>972.21862916500004</v>
      </c>
      <c r="E499">
        <v>1192.8113708349999</v>
      </c>
    </row>
    <row r="500" spans="1:5" hidden="1" outlineLevel="1">
      <c r="A500" t="s">
        <v>138</v>
      </c>
      <c r="B500">
        <v>444</v>
      </c>
      <c r="C500">
        <v>19962.189999999999</v>
      </c>
      <c r="D500">
        <v>8637.5976924009992</v>
      </c>
      <c r="E500">
        <v>11324.592307598999</v>
      </c>
    </row>
    <row r="501" spans="1:5" hidden="1" outlineLevel="1">
      <c r="A501" t="s">
        <v>139</v>
      </c>
      <c r="B501">
        <v>3180</v>
      </c>
      <c r="C501">
        <v>142595.03</v>
      </c>
      <c r="D501">
        <v>56981.291974916901</v>
      </c>
      <c r="E501">
        <v>85613.738025083105</v>
      </c>
    </row>
    <row r="502" spans="1:5" hidden="1" outlineLevel="1">
      <c r="A502" t="s">
        <v>140</v>
      </c>
      <c r="B502">
        <v>1257</v>
      </c>
      <c r="C502">
        <v>56425.62</v>
      </c>
      <c r="D502">
        <v>21603.126415348801</v>
      </c>
      <c r="E502">
        <v>34822.493584651202</v>
      </c>
    </row>
    <row r="503" spans="1:5" hidden="1" outlineLevel="1">
      <c r="A503" t="s">
        <v>141</v>
      </c>
      <c r="B503">
        <v>7112</v>
      </c>
      <c r="C503">
        <v>318959.34999999998</v>
      </c>
      <c r="D503">
        <v>116733.951768937</v>
      </c>
      <c r="E503">
        <v>202225.398231064</v>
      </c>
    </row>
    <row r="504" spans="1:5" hidden="1" outlineLevel="1">
      <c r="A504" t="s">
        <v>142</v>
      </c>
      <c r="B504">
        <v>1900</v>
      </c>
      <c r="C504">
        <v>85241.54</v>
      </c>
      <c r="D504">
        <v>29747.326675595199</v>
      </c>
      <c r="E504">
        <v>55494.213324404802</v>
      </c>
    </row>
    <row r="505" spans="1:5" hidden="1" outlineLevel="1">
      <c r="A505" t="s">
        <v>143</v>
      </c>
      <c r="B505">
        <v>1117</v>
      </c>
      <c r="C505">
        <v>50142.32</v>
      </c>
      <c r="D505">
        <v>16639.433052312001</v>
      </c>
      <c r="E505">
        <v>33502.886947687999</v>
      </c>
    </row>
    <row r="506" spans="1:5" hidden="1" outlineLevel="1">
      <c r="A506" t="s">
        <v>144</v>
      </c>
      <c r="B506">
        <v>134</v>
      </c>
      <c r="C506">
        <v>6056.9</v>
      </c>
      <c r="D506">
        <v>1905.368457304</v>
      </c>
      <c r="E506">
        <v>4151.5315426959996</v>
      </c>
    </row>
    <row r="507" spans="1:5" hidden="1" outlineLevel="1">
      <c r="A507" t="s">
        <v>145</v>
      </c>
      <c r="B507">
        <v>990</v>
      </c>
      <c r="C507">
        <v>44424.97</v>
      </c>
      <c r="D507">
        <v>13202.373847241101</v>
      </c>
      <c r="E507">
        <v>31222.596152758899</v>
      </c>
    </row>
    <row r="508" spans="1:5" hidden="1" outlineLevel="1">
      <c r="A508" t="s">
        <v>146</v>
      </c>
      <c r="B508">
        <v>191</v>
      </c>
      <c r="C508">
        <v>8607.9599999999991</v>
      </c>
      <c r="D508">
        <v>2407.2431290740001</v>
      </c>
      <c r="E508">
        <v>6200.7168709260004</v>
      </c>
    </row>
    <row r="509" spans="1:5" hidden="1" outlineLevel="1">
      <c r="A509" t="s">
        <v>147</v>
      </c>
      <c r="B509">
        <v>190</v>
      </c>
      <c r="C509">
        <v>8548.8700000000008</v>
      </c>
      <c r="D509">
        <v>2239.6902400290001</v>
      </c>
      <c r="E509">
        <v>6309.1797599709998</v>
      </c>
    </row>
    <row r="510" spans="1:5" hidden="1" outlineLevel="1">
      <c r="A510" t="s">
        <v>161</v>
      </c>
      <c r="B510">
        <v>50</v>
      </c>
      <c r="C510">
        <v>2302.2800000000002</v>
      </c>
      <c r="D510">
        <v>562.1922336952</v>
      </c>
      <c r="E510">
        <v>1740.0877663048</v>
      </c>
    </row>
    <row r="511" spans="1:5" hidden="1" outlineLevel="1">
      <c r="A511" t="s">
        <v>148</v>
      </c>
      <c r="B511">
        <v>813</v>
      </c>
      <c r="C511">
        <v>36530.47</v>
      </c>
      <c r="D511">
        <v>8265.0729025956007</v>
      </c>
      <c r="E511">
        <v>28265.397097404399</v>
      </c>
    </row>
    <row r="512" spans="1:5" hidden="1" outlineLevel="1">
      <c r="A512" t="s">
        <v>149</v>
      </c>
      <c r="B512">
        <v>1157</v>
      </c>
      <c r="C512">
        <v>51910.87</v>
      </c>
      <c r="D512">
        <v>10806.6621617075</v>
      </c>
      <c r="E512">
        <v>41104.207838292503</v>
      </c>
    </row>
    <row r="513" spans="1:5" hidden="1" outlineLevel="1">
      <c r="A513" t="s">
        <v>150</v>
      </c>
      <c r="B513">
        <v>1690</v>
      </c>
      <c r="C513">
        <v>75866.509999999995</v>
      </c>
      <c r="D513">
        <v>14412.304004817501</v>
      </c>
      <c r="E513">
        <v>61454.205995182499</v>
      </c>
    </row>
    <row r="514" spans="1:5" hidden="1" outlineLevel="1">
      <c r="A514" t="s">
        <v>151</v>
      </c>
      <c r="B514">
        <v>1335</v>
      </c>
      <c r="C514">
        <v>59962.04</v>
      </c>
      <c r="D514">
        <v>10290.7476653216</v>
      </c>
      <c r="E514">
        <v>49671.292334678401</v>
      </c>
    </row>
    <row r="515" spans="1:5" hidden="1" outlineLevel="1">
      <c r="A515" t="s">
        <v>152</v>
      </c>
      <c r="B515">
        <v>69</v>
      </c>
      <c r="C515">
        <v>711.87</v>
      </c>
      <c r="D515">
        <v>109.0105965051</v>
      </c>
      <c r="E515">
        <v>602.85940349489999</v>
      </c>
    </row>
    <row r="516" spans="1:5" hidden="1" outlineLevel="1">
      <c r="A516" t="s">
        <v>119</v>
      </c>
      <c r="B516">
        <v>165371</v>
      </c>
      <c r="C516">
        <v>2780919.21</v>
      </c>
      <c r="D516">
        <v>2465280.4301942601</v>
      </c>
      <c r="E516">
        <v>315638.77980573999</v>
      </c>
    </row>
    <row r="517" spans="1:5" hidden="1" outlineLevel="1">
      <c r="A517" t="s">
        <v>120</v>
      </c>
      <c r="B517">
        <v>1592</v>
      </c>
      <c r="C517">
        <v>26780.43</v>
      </c>
      <c r="D517">
        <v>22123.216545647701</v>
      </c>
      <c r="E517">
        <v>4657.2134543522998</v>
      </c>
    </row>
    <row r="518" spans="1:5" hidden="1" outlineLevel="1">
      <c r="A518" t="s">
        <v>121</v>
      </c>
      <c r="B518">
        <v>5262</v>
      </c>
      <c r="C518">
        <v>88491.61</v>
      </c>
      <c r="D518">
        <v>70856.539148079697</v>
      </c>
      <c r="E518">
        <v>17635.0708519203</v>
      </c>
    </row>
    <row r="519" spans="1:5" hidden="1" outlineLevel="1">
      <c r="A519" t="s">
        <v>122</v>
      </c>
      <c r="B519">
        <v>154</v>
      </c>
      <c r="C519">
        <v>2598.41</v>
      </c>
      <c r="D519">
        <v>2012.8934629872999</v>
      </c>
      <c r="E519">
        <v>585.51653701270004</v>
      </c>
    </row>
    <row r="520" spans="1:5" hidden="1" outlineLevel="1">
      <c r="A520" t="s">
        <v>123</v>
      </c>
      <c r="B520">
        <v>6575</v>
      </c>
      <c r="C520">
        <v>110569.68</v>
      </c>
      <c r="D520">
        <v>84187.345244184005</v>
      </c>
      <c r="E520">
        <v>26382.334755815999</v>
      </c>
    </row>
    <row r="521" spans="1:5" hidden="1" outlineLevel="1">
      <c r="A521" t="s">
        <v>124</v>
      </c>
      <c r="B521">
        <v>94</v>
      </c>
      <c r="C521">
        <v>1584.75</v>
      </c>
      <c r="D521">
        <v>1185.3418284224999</v>
      </c>
      <c r="E521">
        <v>399.40817157750001</v>
      </c>
    </row>
    <row r="522" spans="1:5" hidden="1" outlineLevel="1">
      <c r="A522" t="s">
        <v>125</v>
      </c>
      <c r="B522">
        <v>124</v>
      </c>
      <c r="C522">
        <v>2092.94</v>
      </c>
      <c r="D522">
        <v>1537.0256046166</v>
      </c>
      <c r="E522">
        <v>555.91439538340001</v>
      </c>
    </row>
    <row r="523" spans="1:5" hidden="1" outlineLevel="1">
      <c r="A523" t="s">
        <v>126</v>
      </c>
      <c r="B523">
        <v>195</v>
      </c>
      <c r="C523">
        <v>3290.13</v>
      </c>
      <c r="D523">
        <v>2279.0999313621001</v>
      </c>
      <c r="E523">
        <v>1011.0300686378999</v>
      </c>
    </row>
    <row r="524" spans="1:5" hidden="1" outlineLevel="1">
      <c r="A524" t="s">
        <v>127</v>
      </c>
      <c r="B524">
        <v>195</v>
      </c>
      <c r="C524">
        <v>3293.2</v>
      </c>
      <c r="D524">
        <v>2187.2943054560001</v>
      </c>
      <c r="E524">
        <v>1105.905694544</v>
      </c>
    </row>
    <row r="525" spans="1:5" hidden="1" outlineLevel="1">
      <c r="A525" t="s">
        <v>117</v>
      </c>
      <c r="B525">
        <v>661</v>
      </c>
      <c r="C525">
        <v>11131.16</v>
      </c>
      <c r="D525">
        <v>7069.2188346499997</v>
      </c>
      <c r="E525">
        <v>4061.9411653500001</v>
      </c>
    </row>
    <row r="526" spans="1:5" hidden="1" outlineLevel="1">
      <c r="A526" t="s">
        <v>128</v>
      </c>
      <c r="B526">
        <v>0</v>
      </c>
      <c r="C526">
        <v>0</v>
      </c>
      <c r="D526">
        <v>0</v>
      </c>
      <c r="E526">
        <v>0</v>
      </c>
    </row>
    <row r="527" spans="1:5" hidden="1" outlineLevel="1">
      <c r="A527" t="s">
        <v>129</v>
      </c>
      <c r="B527">
        <v>106</v>
      </c>
      <c r="C527">
        <v>1785.35</v>
      </c>
      <c r="D527">
        <v>1080.8855972040001</v>
      </c>
      <c r="E527">
        <v>704.46440279599994</v>
      </c>
    </row>
    <row r="528" spans="1:5" hidden="1" outlineLevel="1">
      <c r="A528" t="s">
        <v>130</v>
      </c>
      <c r="B528">
        <v>5365</v>
      </c>
      <c r="C528">
        <v>90225.34</v>
      </c>
      <c r="D528">
        <v>53267.716228008801</v>
      </c>
      <c r="E528">
        <v>36957.623771991202</v>
      </c>
    </row>
    <row r="529" spans="1:5" hidden="1" outlineLevel="1">
      <c r="A529" t="s">
        <v>131</v>
      </c>
      <c r="B529">
        <v>1036</v>
      </c>
      <c r="C529">
        <v>17434</v>
      </c>
      <c r="D529">
        <v>10028.232409480001</v>
      </c>
      <c r="E529">
        <v>7405.7675905200003</v>
      </c>
    </row>
    <row r="530" spans="1:5" hidden="1" outlineLevel="1">
      <c r="A530" t="s">
        <v>132</v>
      </c>
      <c r="B530">
        <v>3603</v>
      </c>
      <c r="C530">
        <v>60597.64</v>
      </c>
      <c r="D530">
        <v>33928.554402501599</v>
      </c>
      <c r="E530">
        <v>26669.085597498401</v>
      </c>
    </row>
    <row r="531" spans="1:5" hidden="1" outlineLevel="1">
      <c r="A531" t="s">
        <v>133</v>
      </c>
      <c r="B531">
        <v>748</v>
      </c>
      <c r="C531">
        <v>12580.07</v>
      </c>
      <c r="D531">
        <v>6849.3490636230999</v>
      </c>
      <c r="E531">
        <v>5730.7209363768998</v>
      </c>
    </row>
    <row r="532" spans="1:5" hidden="1" outlineLevel="1">
      <c r="A532" t="s">
        <v>134</v>
      </c>
      <c r="B532">
        <v>2109</v>
      </c>
      <c r="C532">
        <v>35470.269999999997</v>
      </c>
      <c r="D532">
        <v>18759.709355868799</v>
      </c>
      <c r="E532">
        <v>16710.560644131201</v>
      </c>
    </row>
    <row r="533" spans="1:5" hidden="1" outlineLevel="1">
      <c r="A533" t="s">
        <v>135</v>
      </c>
      <c r="B533">
        <v>1232</v>
      </c>
      <c r="C533">
        <v>20723.43</v>
      </c>
      <c r="D533">
        <v>10306.729937649599</v>
      </c>
      <c r="E533">
        <v>10416.700062350399</v>
      </c>
    </row>
    <row r="534" spans="1:5" hidden="1" outlineLevel="1">
      <c r="A534" t="s">
        <v>136</v>
      </c>
      <c r="B534">
        <v>0</v>
      </c>
      <c r="C534">
        <v>0</v>
      </c>
      <c r="D534">
        <v>0</v>
      </c>
      <c r="E534">
        <v>0</v>
      </c>
    </row>
    <row r="535" spans="1:5" hidden="1" outlineLevel="1">
      <c r="A535" t="s">
        <v>137</v>
      </c>
      <c r="B535">
        <v>1508</v>
      </c>
      <c r="C535">
        <v>25372.98</v>
      </c>
      <c r="D535">
        <v>11393.876220390001</v>
      </c>
      <c r="E535">
        <v>13979.103779610001</v>
      </c>
    </row>
    <row r="536" spans="1:5" hidden="1" outlineLevel="1">
      <c r="A536" t="s">
        <v>138</v>
      </c>
      <c r="B536">
        <v>5111</v>
      </c>
      <c r="C536">
        <v>85957.63</v>
      </c>
      <c r="D536">
        <v>37193.685989976999</v>
      </c>
      <c r="E536">
        <v>48763.944010022999</v>
      </c>
    </row>
    <row r="537" spans="1:5" hidden="1" outlineLevel="1">
      <c r="A537" t="s">
        <v>139</v>
      </c>
      <c r="B537">
        <v>400</v>
      </c>
      <c r="C537">
        <v>6730.76</v>
      </c>
      <c r="D537">
        <v>2689.6267055948001</v>
      </c>
      <c r="E537">
        <v>4041.1332944052001</v>
      </c>
    </row>
    <row r="538" spans="1:5" hidden="1" outlineLevel="1">
      <c r="A538" t="s">
        <v>140</v>
      </c>
      <c r="B538">
        <v>7716</v>
      </c>
      <c r="C538">
        <v>129767.2</v>
      </c>
      <c r="D538">
        <v>49682.701336127997</v>
      </c>
      <c r="E538">
        <v>80084.498663872</v>
      </c>
    </row>
    <row r="539" spans="1:5" hidden="1" outlineLevel="1">
      <c r="A539" t="s">
        <v>141</v>
      </c>
      <c r="B539">
        <v>0</v>
      </c>
      <c r="C539">
        <v>0</v>
      </c>
      <c r="D539">
        <v>0</v>
      </c>
      <c r="E539">
        <v>0</v>
      </c>
    </row>
    <row r="540" spans="1:5" hidden="1" outlineLevel="1">
      <c r="A540" t="s">
        <v>142</v>
      </c>
      <c r="B540">
        <v>0</v>
      </c>
      <c r="C540">
        <v>0</v>
      </c>
      <c r="D540">
        <v>0</v>
      </c>
      <c r="E540">
        <v>0</v>
      </c>
    </row>
    <row r="541" spans="1:5" hidden="1" outlineLevel="1">
      <c r="A541" t="s">
        <v>143</v>
      </c>
      <c r="B541">
        <v>859</v>
      </c>
      <c r="C541">
        <v>14455.61</v>
      </c>
      <c r="D541">
        <v>4797.0088904009999</v>
      </c>
      <c r="E541">
        <v>9658.6011095989998</v>
      </c>
    </row>
    <row r="542" spans="1:5" hidden="1" outlineLevel="1">
      <c r="A542" t="s">
        <v>144</v>
      </c>
      <c r="B542">
        <v>192</v>
      </c>
      <c r="C542">
        <v>3231.95</v>
      </c>
      <c r="D542">
        <v>1016.700884212</v>
      </c>
      <c r="E542">
        <v>2215.2491157879999</v>
      </c>
    </row>
    <row r="543" spans="1:5" hidden="1" outlineLevel="1">
      <c r="A543" t="s">
        <v>145</v>
      </c>
      <c r="B543">
        <v>2974</v>
      </c>
      <c r="C543">
        <v>50023.73</v>
      </c>
      <c r="D543">
        <v>14866.2336675399</v>
      </c>
      <c r="E543">
        <v>35157.496332460098</v>
      </c>
    </row>
    <row r="544" spans="1:5" hidden="1" outlineLevel="1">
      <c r="A544" t="s">
        <v>146</v>
      </c>
      <c r="B544">
        <v>358</v>
      </c>
      <c r="C544">
        <v>6035.06</v>
      </c>
      <c r="D544">
        <v>1687.723539439</v>
      </c>
      <c r="E544">
        <v>4347.3364605610004</v>
      </c>
    </row>
    <row r="545" spans="1:5" hidden="1" outlineLevel="1">
      <c r="A545" t="s">
        <v>147</v>
      </c>
      <c r="B545">
        <v>8</v>
      </c>
      <c r="C545">
        <v>145.79</v>
      </c>
      <c r="D545">
        <v>38.195040992999999</v>
      </c>
      <c r="E545">
        <v>107.594959007</v>
      </c>
    </row>
    <row r="546" spans="1:5" hidden="1" outlineLevel="1">
      <c r="A546" t="s">
        <v>148</v>
      </c>
      <c r="B546">
        <v>12721</v>
      </c>
      <c r="C546">
        <v>213925.44</v>
      </c>
      <c r="D546">
        <v>48400.947409651199</v>
      </c>
      <c r="E546">
        <v>165524.49259034899</v>
      </c>
    </row>
    <row r="547" spans="1:5" hidden="1" outlineLevel="1">
      <c r="A547" t="s">
        <v>149</v>
      </c>
      <c r="B547">
        <v>808</v>
      </c>
      <c r="C547">
        <v>13589.33</v>
      </c>
      <c r="D547">
        <v>2828.9893487425002</v>
      </c>
      <c r="E547">
        <v>10760.3406512575</v>
      </c>
    </row>
    <row r="548" spans="1:5" hidden="1" outlineLevel="1">
      <c r="A548" t="s">
        <v>150</v>
      </c>
      <c r="B548">
        <v>1414</v>
      </c>
      <c r="C548">
        <v>23779.9</v>
      </c>
      <c r="D548">
        <v>4517.4497680750001</v>
      </c>
      <c r="E548">
        <v>19262.450231924999</v>
      </c>
    </row>
    <row r="549" spans="1:5" hidden="1" outlineLevel="1">
      <c r="A549" t="s">
        <v>151</v>
      </c>
      <c r="B549">
        <v>2686</v>
      </c>
      <c r="C549">
        <v>44932.82</v>
      </c>
      <c r="D549">
        <v>7711.4172985327996</v>
      </c>
      <c r="E549">
        <v>37221.402701467203</v>
      </c>
    </row>
    <row r="550" spans="1:5" hidden="1" outlineLevel="1">
      <c r="A550" t="s">
        <v>152</v>
      </c>
      <c r="B550">
        <v>0</v>
      </c>
      <c r="C550">
        <v>0</v>
      </c>
      <c r="D550">
        <v>0</v>
      </c>
      <c r="E550">
        <v>0</v>
      </c>
    </row>
    <row r="551" spans="1:5" hidden="1" outlineLevel="1">
      <c r="A551" t="s">
        <v>162</v>
      </c>
      <c r="B551">
        <v>2876</v>
      </c>
      <c r="C551">
        <v>56138.78</v>
      </c>
      <c r="D551">
        <v>57367.063384519803</v>
      </c>
      <c r="E551">
        <v>-1228.2833845197999</v>
      </c>
    </row>
    <row r="552" spans="1:5" hidden="1" outlineLevel="1">
      <c r="A552" t="s">
        <v>163</v>
      </c>
      <c r="B552">
        <v>18147</v>
      </c>
      <c r="C552">
        <v>354154.92</v>
      </c>
      <c r="D552">
        <v>358615.239142759</v>
      </c>
      <c r="E552">
        <v>-4460.319142759</v>
      </c>
    </row>
    <row r="553" spans="1:5" hidden="1" outlineLevel="1">
      <c r="A553" t="s">
        <v>164</v>
      </c>
      <c r="B553">
        <v>211</v>
      </c>
      <c r="C553">
        <v>4123.49</v>
      </c>
      <c r="D553">
        <v>4136.3797823306004</v>
      </c>
      <c r="E553">
        <v>-12.889782330598999</v>
      </c>
    </row>
    <row r="554" spans="1:5" hidden="1" outlineLevel="1">
      <c r="A554" t="s">
        <v>165</v>
      </c>
      <c r="B554">
        <v>72</v>
      </c>
      <c r="C554">
        <v>1409.14</v>
      </c>
      <c r="D554">
        <v>1399.9327919712</v>
      </c>
      <c r="E554">
        <v>9.2072080288000002</v>
      </c>
    </row>
    <row r="555" spans="1:5" hidden="1" outlineLevel="1">
      <c r="A555" t="s">
        <v>166</v>
      </c>
      <c r="B555">
        <v>6454</v>
      </c>
      <c r="C555">
        <v>125967.69</v>
      </c>
      <c r="D555">
        <v>123904.69698604</v>
      </c>
      <c r="E555">
        <v>2062.9930139600001</v>
      </c>
    </row>
    <row r="556" spans="1:5" hidden="1" outlineLevel="1">
      <c r="A556" t="s">
        <v>118</v>
      </c>
      <c r="B556">
        <v>6317</v>
      </c>
      <c r="C556">
        <v>123280.23</v>
      </c>
      <c r="D556">
        <v>120024.050242649</v>
      </c>
      <c r="E556">
        <v>3256.1797573509998</v>
      </c>
    </row>
    <row r="557" spans="1:5" hidden="1" outlineLevel="1">
      <c r="A557" t="s">
        <v>167</v>
      </c>
      <c r="B557">
        <v>2208</v>
      </c>
      <c r="C557">
        <v>43089.78</v>
      </c>
      <c r="D557">
        <v>41062.327427600401</v>
      </c>
      <c r="E557">
        <v>2027.4525723996001</v>
      </c>
    </row>
    <row r="558" spans="1:5" hidden="1" outlineLevel="1">
      <c r="A558" t="s">
        <v>168</v>
      </c>
      <c r="B558">
        <v>6344</v>
      </c>
      <c r="C558">
        <v>123809</v>
      </c>
      <c r="D558">
        <v>116670.61505813</v>
      </c>
      <c r="E558">
        <v>7138.3849418700001</v>
      </c>
    </row>
    <row r="559" spans="1:5" hidden="1" outlineLevel="1">
      <c r="A559" t="s">
        <v>153</v>
      </c>
      <c r="B559">
        <v>3596</v>
      </c>
      <c r="C559">
        <v>70176.639999999999</v>
      </c>
      <c r="D559">
        <v>65373.1633799232</v>
      </c>
      <c r="E559">
        <v>4803.4766200767999</v>
      </c>
    </row>
    <row r="560" spans="1:5" hidden="1" outlineLevel="1">
      <c r="A560" t="s">
        <v>169</v>
      </c>
      <c r="B560">
        <v>70</v>
      </c>
      <c r="C560">
        <v>1377.37</v>
      </c>
      <c r="D560">
        <v>1267.9628288022</v>
      </c>
      <c r="E560">
        <v>109.4071711978</v>
      </c>
    </row>
    <row r="561" spans="1:5" hidden="1" outlineLevel="1">
      <c r="A561" t="s">
        <v>154</v>
      </c>
      <c r="B561">
        <v>208</v>
      </c>
      <c r="C561">
        <v>4060.25</v>
      </c>
      <c r="D561">
        <v>3692.375839845</v>
      </c>
      <c r="E561">
        <v>367.87416015500003</v>
      </c>
    </row>
    <row r="562" spans="1:5" hidden="1" outlineLevel="1">
      <c r="A562" t="s">
        <v>170</v>
      </c>
      <c r="B562">
        <v>17</v>
      </c>
      <c r="C562">
        <v>343.2</v>
      </c>
      <c r="D562">
        <v>308.20784279999998</v>
      </c>
      <c r="E562">
        <v>34.992157200000001</v>
      </c>
    </row>
    <row r="563" spans="1:5" hidden="1" outlineLevel="1">
      <c r="A563" t="s">
        <v>119</v>
      </c>
      <c r="B563">
        <v>8</v>
      </c>
      <c r="C563">
        <v>163.02000000000001</v>
      </c>
      <c r="D563">
        <v>144.516969168</v>
      </c>
      <c r="E563">
        <v>18.503030832</v>
      </c>
    </row>
    <row r="564" spans="1:5" hidden="1" outlineLevel="1">
      <c r="A564" t="s">
        <v>171</v>
      </c>
      <c r="B564">
        <v>25</v>
      </c>
      <c r="C564">
        <v>491.71</v>
      </c>
      <c r="D564">
        <v>424.28351393370002</v>
      </c>
      <c r="E564">
        <v>67.426486066300001</v>
      </c>
    </row>
    <row r="565" spans="1:5" hidden="1" outlineLevel="1">
      <c r="A565" t="s">
        <v>172</v>
      </c>
      <c r="B565">
        <v>405</v>
      </c>
      <c r="C565">
        <v>7912.05</v>
      </c>
      <c r="D565">
        <v>6731.4720525675002</v>
      </c>
      <c r="E565">
        <v>1180.5779474325</v>
      </c>
    </row>
    <row r="566" spans="1:5" hidden="1" outlineLevel="1">
      <c r="A566" t="s">
        <v>173</v>
      </c>
      <c r="B566">
        <v>112</v>
      </c>
      <c r="C566">
        <v>2197.39</v>
      </c>
      <c r="D566">
        <v>1842.5784474994</v>
      </c>
      <c r="E566">
        <v>354.81155250059999</v>
      </c>
    </row>
    <row r="567" spans="1:5" hidden="1" outlineLevel="1">
      <c r="A567" t="s">
        <v>120</v>
      </c>
      <c r="B567">
        <v>266</v>
      </c>
      <c r="C567">
        <v>5209.75</v>
      </c>
      <c r="D567">
        <v>4303.7556678025003</v>
      </c>
      <c r="E567">
        <v>905.99433219749994</v>
      </c>
    </row>
    <row r="568" spans="1:5" hidden="1" outlineLevel="1">
      <c r="A568" t="s">
        <v>155</v>
      </c>
      <c r="B568">
        <v>11</v>
      </c>
      <c r="C568">
        <v>225.77</v>
      </c>
      <c r="D568">
        <v>183.6611067405</v>
      </c>
      <c r="E568">
        <v>42.1088932595</v>
      </c>
    </row>
    <row r="569" spans="1:5" hidden="1" outlineLevel="1">
      <c r="A569" t="s">
        <v>121</v>
      </c>
      <c r="B569">
        <v>327</v>
      </c>
      <c r="C569">
        <v>6383.35</v>
      </c>
      <c r="D569">
        <v>5111.2426270795004</v>
      </c>
      <c r="E569">
        <v>1272.1073729205</v>
      </c>
    </row>
    <row r="570" spans="1:5" hidden="1" outlineLevel="1">
      <c r="A570" t="s">
        <v>156</v>
      </c>
      <c r="B570">
        <v>130</v>
      </c>
      <c r="C570">
        <v>2541.58</v>
      </c>
      <c r="D570">
        <v>2002.1801461946</v>
      </c>
      <c r="E570">
        <v>539.39985380539997</v>
      </c>
    </row>
    <row r="571" spans="1:5" hidden="1" outlineLevel="1">
      <c r="A571" t="s">
        <v>122</v>
      </c>
      <c r="B571">
        <v>577</v>
      </c>
      <c r="C571">
        <v>11268.28</v>
      </c>
      <c r="D571">
        <v>8729.1255618283994</v>
      </c>
      <c r="E571">
        <v>2539.1544381715998</v>
      </c>
    </row>
    <row r="572" spans="1:5" hidden="1" outlineLevel="1">
      <c r="A572" t="s">
        <v>123</v>
      </c>
      <c r="B572">
        <v>669</v>
      </c>
      <c r="C572">
        <v>13074.94</v>
      </c>
      <c r="D572">
        <v>9955.2109387220007</v>
      </c>
      <c r="E572">
        <v>3119.7290612779998</v>
      </c>
    </row>
    <row r="573" spans="1:5" hidden="1" outlineLevel="1">
      <c r="A573" t="s">
        <v>124</v>
      </c>
      <c r="B573">
        <v>68</v>
      </c>
      <c r="C573">
        <v>1344</v>
      </c>
      <c r="D573">
        <v>1005.26860224</v>
      </c>
      <c r="E573">
        <v>338.73139775999999</v>
      </c>
    </row>
    <row r="574" spans="1:5" hidden="1" outlineLevel="1">
      <c r="A574" t="s">
        <v>125</v>
      </c>
      <c r="B574">
        <v>97</v>
      </c>
      <c r="C574">
        <v>1897.48</v>
      </c>
      <c r="D574">
        <v>1393.4825385572001</v>
      </c>
      <c r="E574">
        <v>503.99746144279999</v>
      </c>
    </row>
    <row r="575" spans="1:5" hidden="1" outlineLevel="1">
      <c r="A575" t="s">
        <v>174</v>
      </c>
      <c r="B575">
        <v>11</v>
      </c>
      <c r="C575">
        <v>229.28</v>
      </c>
      <c r="D575">
        <v>165.22913709439999</v>
      </c>
      <c r="E575">
        <v>64.050862905599999</v>
      </c>
    </row>
    <row r="576" spans="1:5" hidden="1" outlineLevel="1">
      <c r="A576" t="s">
        <v>175</v>
      </c>
      <c r="B576">
        <v>145</v>
      </c>
      <c r="C576">
        <v>2831.76</v>
      </c>
      <c r="D576">
        <v>2001.3472295280001</v>
      </c>
      <c r="E576">
        <v>830.41277047200003</v>
      </c>
    </row>
    <row r="577" spans="1:5" hidden="1" outlineLevel="1">
      <c r="A577" t="s">
        <v>126</v>
      </c>
      <c r="B577">
        <v>15</v>
      </c>
      <c r="C577">
        <v>305.45999999999998</v>
      </c>
      <c r="D577">
        <v>211.5946376082</v>
      </c>
      <c r="E577">
        <v>93.865362391800005</v>
      </c>
    </row>
    <row r="578" spans="1:5" hidden="1" outlineLevel="1">
      <c r="A578" t="s">
        <v>157</v>
      </c>
      <c r="B578">
        <v>130</v>
      </c>
      <c r="C578">
        <v>2549.7199999999998</v>
      </c>
      <c r="D578">
        <v>1730.0279317876</v>
      </c>
      <c r="E578">
        <v>819.69206821240005</v>
      </c>
    </row>
    <row r="579" spans="1:5" hidden="1" outlineLevel="1">
      <c r="A579" t="s">
        <v>127</v>
      </c>
      <c r="B579">
        <v>57</v>
      </c>
      <c r="C579">
        <v>1113.93</v>
      </c>
      <c r="D579">
        <v>739.85568616440003</v>
      </c>
      <c r="E579">
        <v>374.07431383559998</v>
      </c>
    </row>
    <row r="580" spans="1:5" hidden="1" outlineLevel="1">
      <c r="A580" t="s">
        <v>158</v>
      </c>
      <c r="B580">
        <v>274</v>
      </c>
      <c r="C580">
        <v>5347.87</v>
      </c>
      <c r="D580">
        <v>3474.5423705608</v>
      </c>
      <c r="E580">
        <v>1873.3276294392001</v>
      </c>
    </row>
    <row r="581" spans="1:5" hidden="1" outlineLevel="1">
      <c r="A581" t="s">
        <v>117</v>
      </c>
      <c r="B581">
        <v>249</v>
      </c>
      <c r="C581">
        <v>4859.5600000000004</v>
      </c>
      <c r="D581">
        <v>3086.22758815</v>
      </c>
      <c r="E581">
        <v>1773.33241185</v>
      </c>
    </row>
    <row r="582" spans="1:5" hidden="1" outlineLevel="1">
      <c r="A582" t="s">
        <v>128</v>
      </c>
      <c r="B582">
        <v>367</v>
      </c>
      <c r="C582">
        <v>7178.5</v>
      </c>
      <c r="D582">
        <v>4452.9856405299997</v>
      </c>
      <c r="E582">
        <v>2725.5143594699998</v>
      </c>
    </row>
    <row r="583" spans="1:5" hidden="1" outlineLevel="1">
      <c r="A583" t="s">
        <v>129</v>
      </c>
      <c r="B583">
        <v>264</v>
      </c>
      <c r="C583">
        <v>5171.22</v>
      </c>
      <c r="D583">
        <v>3130.7571165168001</v>
      </c>
      <c r="E583">
        <v>2040.4628834831999</v>
      </c>
    </row>
    <row r="584" spans="1:5" hidden="1" outlineLevel="1">
      <c r="A584" t="s">
        <v>130</v>
      </c>
      <c r="B584">
        <v>206</v>
      </c>
      <c r="C584">
        <v>4022.21</v>
      </c>
      <c r="D584">
        <v>2374.6537379572001</v>
      </c>
      <c r="E584">
        <v>1647.5562620428</v>
      </c>
    </row>
    <row r="585" spans="1:5" hidden="1" outlineLevel="1">
      <c r="A585" t="s">
        <v>131</v>
      </c>
      <c r="B585">
        <v>448</v>
      </c>
      <c r="C585">
        <v>8750.52</v>
      </c>
      <c r="D585">
        <v>5033.3972848344001</v>
      </c>
      <c r="E585">
        <v>3717.1227151655999</v>
      </c>
    </row>
    <row r="586" spans="1:5" hidden="1" outlineLevel="1">
      <c r="A586" t="s">
        <v>132</v>
      </c>
      <c r="B586">
        <v>796</v>
      </c>
      <c r="C586">
        <v>15544.93</v>
      </c>
      <c r="D586">
        <v>8703.5898293741993</v>
      </c>
      <c r="E586">
        <v>6841.3401706258001</v>
      </c>
    </row>
    <row r="587" spans="1:5" hidden="1" outlineLevel="1">
      <c r="A587" t="s">
        <v>133</v>
      </c>
      <c r="B587">
        <v>456</v>
      </c>
      <c r="C587">
        <v>8903.36</v>
      </c>
      <c r="D587">
        <v>4847.5263237088002</v>
      </c>
      <c r="E587">
        <v>4055.8336762911999</v>
      </c>
    </row>
    <row r="588" spans="1:5" hidden="1" outlineLevel="1">
      <c r="A588" t="s">
        <v>134</v>
      </c>
      <c r="B588">
        <v>2022</v>
      </c>
      <c r="C588">
        <v>39476.71</v>
      </c>
      <c r="D588">
        <v>20878.6571381024</v>
      </c>
      <c r="E588">
        <v>18598.052861897599</v>
      </c>
    </row>
    <row r="589" spans="1:5" hidden="1" outlineLevel="1">
      <c r="A589" t="s">
        <v>159</v>
      </c>
      <c r="B589">
        <v>5241</v>
      </c>
      <c r="C589">
        <v>102282.7</v>
      </c>
      <c r="D589">
        <v>52489.504515408997</v>
      </c>
      <c r="E589">
        <v>49793.195484591</v>
      </c>
    </row>
    <row r="590" spans="1:5" hidden="1" outlineLevel="1">
      <c r="A590" t="s">
        <v>135</v>
      </c>
      <c r="B590">
        <v>1719</v>
      </c>
      <c r="C590">
        <v>33548.199999999997</v>
      </c>
      <c r="D590">
        <v>16685.087231903999</v>
      </c>
      <c r="E590">
        <v>16863.112768096002</v>
      </c>
    </row>
    <row r="591" spans="1:5" hidden="1" outlineLevel="1">
      <c r="A591" t="s">
        <v>136</v>
      </c>
      <c r="B591">
        <v>956</v>
      </c>
      <c r="C591">
        <v>18658.34</v>
      </c>
      <c r="D591">
        <v>8981.7110340187992</v>
      </c>
      <c r="E591">
        <v>9676.6289659811991</v>
      </c>
    </row>
    <row r="592" spans="1:5" hidden="1" outlineLevel="1">
      <c r="A592" t="s">
        <v>160</v>
      </c>
      <c r="B592">
        <v>1046</v>
      </c>
      <c r="C592">
        <v>20430.7</v>
      </c>
      <c r="D592">
        <v>9506.0418607680003</v>
      </c>
      <c r="E592">
        <v>10924.658139232</v>
      </c>
    </row>
    <row r="593" spans="1:5" hidden="1" outlineLevel="1">
      <c r="A593" t="s">
        <v>137</v>
      </c>
      <c r="B593">
        <v>1202</v>
      </c>
      <c r="C593">
        <v>23468.95</v>
      </c>
      <c r="D593">
        <v>10538.861076724999</v>
      </c>
      <c r="E593">
        <v>12930.088923275</v>
      </c>
    </row>
    <row r="594" spans="1:5" hidden="1" outlineLevel="1">
      <c r="A594" t="s">
        <v>138</v>
      </c>
      <c r="B594">
        <v>127</v>
      </c>
      <c r="C594">
        <v>2482.9899999999998</v>
      </c>
      <c r="D594">
        <v>1074.3845587210001</v>
      </c>
      <c r="E594">
        <v>1408.6054412789999</v>
      </c>
    </row>
    <row r="595" spans="1:5" hidden="1" outlineLevel="1">
      <c r="A595" t="s">
        <v>139</v>
      </c>
      <c r="B595">
        <v>786</v>
      </c>
      <c r="C595">
        <v>15339.06</v>
      </c>
      <c r="D595">
        <v>6129.5225821038002</v>
      </c>
      <c r="E595">
        <v>9209.5374178961993</v>
      </c>
    </row>
    <row r="596" spans="1:5" hidden="1" outlineLevel="1">
      <c r="A596" t="s">
        <v>144</v>
      </c>
      <c r="B596">
        <v>0</v>
      </c>
      <c r="C596">
        <v>0</v>
      </c>
      <c r="D596">
        <v>0</v>
      </c>
      <c r="E596">
        <v>0</v>
      </c>
    </row>
    <row r="597" spans="1:5" hidden="1" outlineLevel="1">
      <c r="A597" t="s">
        <v>146</v>
      </c>
      <c r="B597">
        <v>0</v>
      </c>
      <c r="C597">
        <v>0</v>
      </c>
      <c r="D597">
        <v>0</v>
      </c>
      <c r="E597">
        <v>0</v>
      </c>
    </row>
    <row r="598" spans="1:5" hidden="1" outlineLevel="1">
      <c r="A598" t="s">
        <v>148</v>
      </c>
      <c r="B598">
        <v>767</v>
      </c>
      <c r="C598">
        <v>14984.54</v>
      </c>
      <c r="D598">
        <v>3390.2743521192001</v>
      </c>
      <c r="E598">
        <v>11594.2656478808</v>
      </c>
    </row>
    <row r="599" spans="1:5" hidden="1" outlineLevel="1">
      <c r="A599" t="s">
        <v>149</v>
      </c>
      <c r="B599">
        <v>701</v>
      </c>
      <c r="C599">
        <v>13696.54</v>
      </c>
      <c r="D599">
        <v>2851.3080317150002</v>
      </c>
      <c r="E599">
        <v>10845.231968284999</v>
      </c>
    </row>
    <row r="600" spans="1:5" hidden="1" outlineLevel="1">
      <c r="A600" t="s">
        <v>150</v>
      </c>
      <c r="B600">
        <v>142</v>
      </c>
      <c r="C600">
        <v>2786</v>
      </c>
      <c r="D600">
        <v>529.25433050000004</v>
      </c>
      <c r="E600">
        <v>2256.7456695000001</v>
      </c>
    </row>
    <row r="601" spans="1:5" hidden="1" outlineLevel="1">
      <c r="A601" t="s">
        <v>151</v>
      </c>
      <c r="B601">
        <v>10986</v>
      </c>
      <c r="C601">
        <v>214393.8</v>
      </c>
      <c r="D601">
        <v>36794.486925552003</v>
      </c>
      <c r="E601">
        <v>177599.313074448</v>
      </c>
    </row>
    <row r="602" spans="1:5" hidden="1" outlineLevel="1">
      <c r="A602" t="s">
        <v>152</v>
      </c>
      <c r="B602">
        <v>165</v>
      </c>
      <c r="C602">
        <v>3222.22</v>
      </c>
      <c r="D602">
        <v>493.42734526060002</v>
      </c>
      <c r="E602">
        <v>2728.7926547393999</v>
      </c>
    </row>
    <row r="603" spans="1:5" hidden="1" outlineLevel="1">
      <c r="A603" t="s">
        <v>169</v>
      </c>
      <c r="B603">
        <v>0</v>
      </c>
      <c r="C603">
        <v>0</v>
      </c>
      <c r="D603">
        <v>0</v>
      </c>
      <c r="E603">
        <v>0</v>
      </c>
    </row>
    <row r="604" spans="1:5" hidden="1" outlineLevel="1">
      <c r="A604" t="s">
        <v>127</v>
      </c>
      <c r="B604">
        <v>402</v>
      </c>
      <c r="C604">
        <v>7859.28</v>
      </c>
      <c r="D604">
        <v>5220.0165155424002</v>
      </c>
      <c r="E604">
        <v>2639.2634844576</v>
      </c>
    </row>
    <row r="605" spans="1:5" hidden="1" outlineLevel="1">
      <c r="A605" t="s">
        <v>139</v>
      </c>
      <c r="B605">
        <v>891</v>
      </c>
      <c r="C605">
        <v>17391.46</v>
      </c>
      <c r="D605">
        <v>6949.6661989557997</v>
      </c>
      <c r="E605">
        <v>10441.793801044199</v>
      </c>
    </row>
    <row r="606" spans="1:5" hidden="1" outlineLevel="1">
      <c r="A606" t="s">
        <v>152</v>
      </c>
      <c r="B606">
        <v>6</v>
      </c>
      <c r="C606">
        <v>134.32</v>
      </c>
      <c r="D606">
        <v>20.568788293600001</v>
      </c>
      <c r="E606">
        <v>113.7512117064</v>
      </c>
    </row>
    <row r="607" spans="1:5" hidden="1" outlineLevel="1">
      <c r="A607" t="s">
        <v>157</v>
      </c>
      <c r="B607">
        <v>0</v>
      </c>
      <c r="C607">
        <v>0</v>
      </c>
      <c r="D607">
        <v>0</v>
      </c>
      <c r="E607">
        <v>0</v>
      </c>
    </row>
    <row r="608" spans="1:5" hidden="1" outlineLevel="1">
      <c r="A608" t="s">
        <v>139</v>
      </c>
      <c r="B608">
        <v>0</v>
      </c>
      <c r="C608">
        <v>0</v>
      </c>
      <c r="D608">
        <v>0</v>
      </c>
      <c r="E608">
        <v>0</v>
      </c>
    </row>
    <row r="609" spans="1:5" hidden="1" outlineLevel="1">
      <c r="A609" t="s">
        <v>152</v>
      </c>
      <c r="B609">
        <v>0</v>
      </c>
      <c r="C609">
        <v>0</v>
      </c>
      <c r="D609">
        <v>0</v>
      </c>
      <c r="E609">
        <v>0</v>
      </c>
    </row>
    <row r="610" spans="1:5" hidden="1" outlineLevel="1">
      <c r="A610" t="s">
        <v>119</v>
      </c>
      <c r="B610">
        <v>122</v>
      </c>
      <c r="C610">
        <v>2286.66</v>
      </c>
      <c r="D610">
        <v>2027.1204313440001</v>
      </c>
      <c r="E610">
        <v>259.53956865599997</v>
      </c>
    </row>
    <row r="611" spans="1:5" hidden="1" outlineLevel="1">
      <c r="A611" t="s">
        <v>120</v>
      </c>
      <c r="B611">
        <v>1</v>
      </c>
      <c r="C611">
        <v>22.02</v>
      </c>
      <c r="D611">
        <v>18.1906425078</v>
      </c>
      <c r="E611">
        <v>3.8293574922000002</v>
      </c>
    </row>
    <row r="612" spans="1:5" hidden="1" outlineLevel="1">
      <c r="A612" t="s">
        <v>121</v>
      </c>
      <c r="B612">
        <v>3</v>
      </c>
      <c r="C612">
        <v>72.709999999999994</v>
      </c>
      <c r="D612">
        <v>58.2199709267</v>
      </c>
      <c r="E612">
        <v>14.490029073300001</v>
      </c>
    </row>
    <row r="613" spans="1:5" hidden="1" outlineLevel="1">
      <c r="A613" t="s">
        <v>122</v>
      </c>
      <c r="B613">
        <v>0</v>
      </c>
      <c r="C613">
        <v>2.13</v>
      </c>
      <c r="D613">
        <v>1.6500333189</v>
      </c>
      <c r="E613">
        <v>0.47996668110000001</v>
      </c>
    </row>
    <row r="614" spans="1:5" hidden="1" outlineLevel="1">
      <c r="A614" t="s">
        <v>123</v>
      </c>
      <c r="B614">
        <v>4</v>
      </c>
      <c r="C614">
        <v>90.82</v>
      </c>
      <c r="D614">
        <v>69.150011965999994</v>
      </c>
      <c r="E614">
        <v>21.669988033999999</v>
      </c>
    </row>
    <row r="615" spans="1:5" hidden="1" outlineLevel="1">
      <c r="A615" t="s">
        <v>124</v>
      </c>
      <c r="B615">
        <v>0</v>
      </c>
      <c r="C615">
        <v>1.3</v>
      </c>
      <c r="D615">
        <v>0.97235802299999996</v>
      </c>
      <c r="E615">
        <v>0.32764197699999997</v>
      </c>
    </row>
    <row r="616" spans="1:5" hidden="1" outlineLevel="1">
      <c r="A616" t="s">
        <v>125</v>
      </c>
      <c r="B616">
        <v>0</v>
      </c>
      <c r="C616">
        <v>1.72</v>
      </c>
      <c r="D616">
        <v>1.2631437308</v>
      </c>
      <c r="E616">
        <v>0.4568562692</v>
      </c>
    </row>
    <row r="617" spans="1:5" hidden="1" outlineLevel="1">
      <c r="A617" t="s">
        <v>126</v>
      </c>
      <c r="B617">
        <v>0</v>
      </c>
      <c r="C617">
        <v>2.7</v>
      </c>
      <c r="D617">
        <v>1.870312059</v>
      </c>
      <c r="E617">
        <v>0.82968794099999998</v>
      </c>
    </row>
    <row r="618" spans="1:5" hidden="1" outlineLevel="1">
      <c r="A618" t="s">
        <v>127</v>
      </c>
      <c r="B618">
        <v>0</v>
      </c>
      <c r="C618">
        <v>2.7</v>
      </c>
      <c r="D618">
        <v>1.7932997159999999</v>
      </c>
      <c r="E618">
        <v>0.90670028400000002</v>
      </c>
    </row>
    <row r="619" spans="1:5" hidden="1" outlineLevel="1">
      <c r="A619" t="s">
        <v>117</v>
      </c>
      <c r="B619">
        <v>0</v>
      </c>
      <c r="C619">
        <v>9.1199999999999992</v>
      </c>
      <c r="D619">
        <v>5.7919638000000004</v>
      </c>
      <c r="E619">
        <v>3.3280362000000001</v>
      </c>
    </row>
    <row r="620" spans="1:5" hidden="1" outlineLevel="1">
      <c r="A620" t="s">
        <v>128</v>
      </c>
      <c r="B620">
        <v>0</v>
      </c>
      <c r="C620">
        <v>0</v>
      </c>
      <c r="D620">
        <v>0</v>
      </c>
      <c r="E620">
        <v>0</v>
      </c>
    </row>
    <row r="621" spans="1:5" hidden="1" outlineLevel="1">
      <c r="A621" t="s">
        <v>129</v>
      </c>
      <c r="B621">
        <v>0</v>
      </c>
      <c r="C621">
        <v>1.46</v>
      </c>
      <c r="D621">
        <v>0.88391238240000003</v>
      </c>
      <c r="E621">
        <v>0.57608761760000005</v>
      </c>
    </row>
    <row r="622" spans="1:5" hidden="1" outlineLevel="1">
      <c r="A622" t="s">
        <v>130</v>
      </c>
      <c r="B622">
        <v>3</v>
      </c>
      <c r="C622">
        <v>74.05</v>
      </c>
      <c r="D622">
        <v>43.718032946000001</v>
      </c>
      <c r="E622">
        <v>30.331967054</v>
      </c>
    </row>
    <row r="623" spans="1:5" hidden="1" outlineLevel="1">
      <c r="A623" t="s">
        <v>131</v>
      </c>
      <c r="B623">
        <v>0</v>
      </c>
      <c r="C623">
        <v>14.29</v>
      </c>
      <c r="D623">
        <v>8.2197683337999994</v>
      </c>
      <c r="E623">
        <v>6.0702316661999998</v>
      </c>
    </row>
    <row r="624" spans="1:5" hidden="1" outlineLevel="1">
      <c r="A624" t="s">
        <v>132</v>
      </c>
      <c r="B624">
        <v>2</v>
      </c>
      <c r="C624">
        <v>49.72</v>
      </c>
      <c r="D624">
        <v>27.838175296799999</v>
      </c>
      <c r="E624">
        <v>21.8818247032</v>
      </c>
    </row>
    <row r="625" spans="1:5" hidden="1" outlineLevel="1">
      <c r="A625" t="s">
        <v>133</v>
      </c>
      <c r="B625">
        <v>0</v>
      </c>
      <c r="C625">
        <v>10.31</v>
      </c>
      <c r="D625">
        <v>5.6133860023000004</v>
      </c>
      <c r="E625">
        <v>4.6966139977000001</v>
      </c>
    </row>
    <row r="626" spans="1:5" hidden="1" outlineLevel="1">
      <c r="A626" t="s">
        <v>134</v>
      </c>
      <c r="B626">
        <v>1</v>
      </c>
      <c r="C626">
        <v>29.11</v>
      </c>
      <c r="D626">
        <v>15.3958551584</v>
      </c>
      <c r="E626">
        <v>13.7141448416</v>
      </c>
    </row>
    <row r="627" spans="1:5" hidden="1" outlineLevel="1">
      <c r="A627" t="s">
        <v>135</v>
      </c>
      <c r="B627">
        <v>0</v>
      </c>
      <c r="C627">
        <v>16.989999999999998</v>
      </c>
      <c r="D627">
        <v>8.4499207728000005</v>
      </c>
      <c r="E627">
        <v>8.5400792271999997</v>
      </c>
    </row>
    <row r="628" spans="1:5" hidden="1" outlineLevel="1">
      <c r="A628" t="s">
        <v>136</v>
      </c>
      <c r="B628">
        <v>0</v>
      </c>
      <c r="C628">
        <v>0</v>
      </c>
      <c r="D628">
        <v>0</v>
      </c>
      <c r="E628">
        <v>0</v>
      </c>
    </row>
    <row r="629" spans="1:5" hidden="1" outlineLevel="1">
      <c r="A629" t="s">
        <v>137</v>
      </c>
      <c r="B629">
        <v>1</v>
      </c>
      <c r="C629">
        <v>20.82</v>
      </c>
      <c r="D629">
        <v>9.3493355099999995</v>
      </c>
      <c r="E629">
        <v>11.470664490000001</v>
      </c>
    </row>
    <row r="630" spans="1:5" hidden="1" outlineLevel="1">
      <c r="A630" t="s">
        <v>138</v>
      </c>
      <c r="B630">
        <v>3</v>
      </c>
      <c r="C630">
        <v>70.510000000000005</v>
      </c>
      <c r="D630">
        <v>30.509528928999998</v>
      </c>
      <c r="E630">
        <v>40.000471071</v>
      </c>
    </row>
    <row r="631" spans="1:5" hidden="1" outlineLevel="1">
      <c r="A631" t="s">
        <v>139</v>
      </c>
      <c r="B631">
        <v>0</v>
      </c>
      <c r="C631">
        <v>5.52</v>
      </c>
      <c r="D631">
        <v>2.2058043096</v>
      </c>
      <c r="E631">
        <v>3.3141956904000001</v>
      </c>
    </row>
    <row r="632" spans="1:5" hidden="1" outlineLevel="1">
      <c r="A632" t="s">
        <v>140</v>
      </c>
      <c r="B632">
        <v>5</v>
      </c>
      <c r="C632">
        <v>106.43</v>
      </c>
      <c r="D632">
        <v>40.747815343200003</v>
      </c>
      <c r="E632">
        <v>65.682184656800004</v>
      </c>
    </row>
    <row r="633" spans="1:5" hidden="1" outlineLevel="1">
      <c r="A633" t="s">
        <v>141</v>
      </c>
      <c r="B633">
        <v>0</v>
      </c>
      <c r="C633">
        <v>0</v>
      </c>
      <c r="D633">
        <v>0</v>
      </c>
      <c r="E633">
        <v>0</v>
      </c>
    </row>
    <row r="634" spans="1:5" hidden="1" outlineLevel="1">
      <c r="A634" t="s">
        <v>142</v>
      </c>
      <c r="B634">
        <v>0</v>
      </c>
      <c r="C634">
        <v>0</v>
      </c>
      <c r="D634">
        <v>0</v>
      </c>
      <c r="E634">
        <v>0</v>
      </c>
    </row>
    <row r="635" spans="1:5" hidden="1" outlineLevel="1">
      <c r="A635" t="s">
        <v>143</v>
      </c>
      <c r="B635">
        <v>0</v>
      </c>
      <c r="C635">
        <v>11.85</v>
      </c>
      <c r="D635">
        <v>3.9323525849999998</v>
      </c>
      <c r="E635">
        <v>7.9176474150000002</v>
      </c>
    </row>
    <row r="636" spans="1:5" hidden="1" outlineLevel="1">
      <c r="A636" t="s">
        <v>144</v>
      </c>
      <c r="B636">
        <v>0</v>
      </c>
      <c r="C636">
        <v>2.65</v>
      </c>
      <c r="D636">
        <v>0.83363212399999997</v>
      </c>
      <c r="E636">
        <v>1.8163678759999999</v>
      </c>
    </row>
    <row r="637" spans="1:5" hidden="1" outlineLevel="1">
      <c r="A637" t="s">
        <v>145</v>
      </c>
      <c r="B637">
        <v>2</v>
      </c>
      <c r="C637">
        <v>41.03</v>
      </c>
      <c r="D637">
        <v>12.193444338899999</v>
      </c>
      <c r="E637">
        <v>28.8365556611</v>
      </c>
    </row>
    <row r="638" spans="1:5" hidden="1" outlineLevel="1">
      <c r="A638" t="s">
        <v>146</v>
      </c>
      <c r="B638">
        <v>0</v>
      </c>
      <c r="C638">
        <v>4.95</v>
      </c>
      <c r="D638">
        <v>1.3842830925</v>
      </c>
      <c r="E638">
        <v>3.5657169075000001</v>
      </c>
    </row>
    <row r="639" spans="1:5" hidden="1" outlineLevel="1">
      <c r="A639" t="s">
        <v>147</v>
      </c>
      <c r="B639">
        <v>0</v>
      </c>
      <c r="C639">
        <v>0.12</v>
      </c>
      <c r="D639">
        <v>3.1438404000000003E-2</v>
      </c>
      <c r="E639">
        <v>8.8561596000000006E-2</v>
      </c>
    </row>
    <row r="640" spans="1:5" hidden="1" outlineLevel="1">
      <c r="A640" t="s">
        <v>148</v>
      </c>
      <c r="B640">
        <v>9</v>
      </c>
      <c r="C640">
        <v>175.42</v>
      </c>
      <c r="D640">
        <v>39.689034621600001</v>
      </c>
      <c r="E640">
        <v>135.73096537839999</v>
      </c>
    </row>
    <row r="641" spans="1:5" hidden="1" outlineLevel="1">
      <c r="A641" t="s">
        <v>149</v>
      </c>
      <c r="B641">
        <v>0</v>
      </c>
      <c r="C641">
        <v>11.14</v>
      </c>
      <c r="D641">
        <v>2.3190945649999999</v>
      </c>
      <c r="E641">
        <v>8.8209054350000002</v>
      </c>
    </row>
    <row r="642" spans="1:5" hidden="1" outlineLevel="1">
      <c r="A642" t="s">
        <v>150</v>
      </c>
      <c r="B642">
        <v>1</v>
      </c>
      <c r="C642">
        <v>19.489999999999998</v>
      </c>
      <c r="D642">
        <v>3.7025006825000002</v>
      </c>
      <c r="E642">
        <v>15.7874993175</v>
      </c>
    </row>
    <row r="643" spans="1:5" hidden="1" outlineLevel="1">
      <c r="A643" t="s">
        <v>151</v>
      </c>
      <c r="B643">
        <v>14</v>
      </c>
      <c r="C643">
        <v>36.83</v>
      </c>
      <c r="D643">
        <v>6.3208029031999997</v>
      </c>
      <c r="E643">
        <v>30.509197096800001</v>
      </c>
    </row>
    <row r="644" spans="1:5" hidden="1" outlineLevel="1">
      <c r="A644" t="s">
        <v>152</v>
      </c>
      <c r="B644">
        <v>0</v>
      </c>
      <c r="C644">
        <v>0</v>
      </c>
      <c r="D644">
        <v>0</v>
      </c>
      <c r="E644">
        <v>0</v>
      </c>
    </row>
    <row r="645" spans="1:5" hidden="1" outlineLevel="1">
      <c r="A645" t="s">
        <v>119</v>
      </c>
      <c r="B645">
        <v>730</v>
      </c>
      <c r="C645">
        <v>18532.310000000001</v>
      </c>
      <c r="D645">
        <v>16428.863163303999</v>
      </c>
      <c r="E645">
        <v>2103.446836696</v>
      </c>
    </row>
    <row r="646" spans="1:5" hidden="1" outlineLevel="1">
      <c r="A646" t="s">
        <v>120</v>
      </c>
      <c r="B646">
        <v>7</v>
      </c>
      <c r="C646">
        <v>178.45</v>
      </c>
      <c r="D646">
        <v>147.4169007955</v>
      </c>
      <c r="E646">
        <v>31.033099204500001</v>
      </c>
    </row>
    <row r="647" spans="1:5" hidden="1" outlineLevel="1">
      <c r="A647" t="s">
        <v>121</v>
      </c>
      <c r="B647">
        <v>23</v>
      </c>
      <c r="C647">
        <v>589.27</v>
      </c>
      <c r="D647">
        <v>471.83719251790001</v>
      </c>
      <c r="E647">
        <v>117.4328074821</v>
      </c>
    </row>
    <row r="648" spans="1:5" hidden="1" outlineLevel="1">
      <c r="A648" t="s">
        <v>122</v>
      </c>
      <c r="B648">
        <v>0</v>
      </c>
      <c r="C648">
        <v>17.260000000000002</v>
      </c>
      <c r="D648">
        <v>13.370692527799999</v>
      </c>
      <c r="E648">
        <v>3.8893074722000001</v>
      </c>
    </row>
    <row r="649" spans="1:5" hidden="1" outlineLevel="1">
      <c r="A649" t="s">
        <v>123</v>
      </c>
      <c r="B649">
        <v>29</v>
      </c>
      <c r="C649">
        <v>736.03</v>
      </c>
      <c r="D649">
        <v>560.41051868900001</v>
      </c>
      <c r="E649">
        <v>175.61948131099999</v>
      </c>
    </row>
    <row r="650" spans="1:5" hidden="1" outlineLevel="1">
      <c r="A650" t="s">
        <v>124</v>
      </c>
      <c r="B650">
        <v>0</v>
      </c>
      <c r="C650">
        <v>10.53</v>
      </c>
      <c r="D650">
        <v>7.8760999862999999</v>
      </c>
      <c r="E650">
        <v>2.6539000136999999</v>
      </c>
    </row>
    <row r="651" spans="1:5" hidden="1" outlineLevel="1">
      <c r="A651" t="s">
        <v>125</v>
      </c>
      <c r="B651">
        <v>0</v>
      </c>
      <c r="C651">
        <v>13.9</v>
      </c>
      <c r="D651">
        <v>10.207963871</v>
      </c>
      <c r="E651">
        <v>3.6920361289999999</v>
      </c>
    </row>
    <row r="652" spans="1:5" hidden="1" outlineLevel="1">
      <c r="A652" t="s">
        <v>126</v>
      </c>
      <c r="B652">
        <v>0</v>
      </c>
      <c r="C652">
        <v>21.86</v>
      </c>
      <c r="D652">
        <v>15.142600596199999</v>
      </c>
      <c r="E652">
        <v>6.7173994038</v>
      </c>
    </row>
    <row r="653" spans="1:5" hidden="1" outlineLevel="1">
      <c r="A653" t="s">
        <v>127</v>
      </c>
      <c r="B653">
        <v>0</v>
      </c>
      <c r="C653">
        <v>21.88</v>
      </c>
      <c r="D653">
        <v>14.5323695504</v>
      </c>
      <c r="E653">
        <v>7.3476304495999996</v>
      </c>
    </row>
    <row r="654" spans="1:5" hidden="1" outlineLevel="1">
      <c r="A654" t="s">
        <v>117</v>
      </c>
      <c r="B654">
        <v>2</v>
      </c>
      <c r="C654">
        <v>73.94</v>
      </c>
      <c r="D654">
        <v>46.958092475000001</v>
      </c>
      <c r="E654">
        <v>26.981907525</v>
      </c>
    </row>
    <row r="655" spans="1:5" hidden="1" outlineLevel="1">
      <c r="A655" t="s">
        <v>128</v>
      </c>
      <c r="B655">
        <v>0</v>
      </c>
      <c r="C655">
        <v>0</v>
      </c>
      <c r="D655">
        <v>0</v>
      </c>
      <c r="E655">
        <v>0</v>
      </c>
    </row>
    <row r="656" spans="1:5" hidden="1" outlineLevel="1">
      <c r="A656" t="s">
        <v>129</v>
      </c>
      <c r="B656">
        <v>0</v>
      </c>
      <c r="C656">
        <v>11.86</v>
      </c>
      <c r="D656">
        <v>7.1802745583999998</v>
      </c>
      <c r="E656">
        <v>4.6797254415999996</v>
      </c>
    </row>
    <row r="657" spans="1:5" hidden="1" outlineLevel="1">
      <c r="A657" t="s">
        <v>130</v>
      </c>
      <c r="B657">
        <v>23</v>
      </c>
      <c r="C657">
        <v>600.11</v>
      </c>
      <c r="D657">
        <v>354.29613438519999</v>
      </c>
      <c r="E657">
        <v>245.81386561479999</v>
      </c>
    </row>
    <row r="658" spans="1:5" hidden="1" outlineLevel="1">
      <c r="A658" t="s">
        <v>131</v>
      </c>
      <c r="B658">
        <v>4</v>
      </c>
      <c r="C658">
        <v>115.81</v>
      </c>
      <c r="D658">
        <v>66.615211388199995</v>
      </c>
      <c r="E658">
        <v>49.1947886118</v>
      </c>
    </row>
    <row r="659" spans="1:5" hidden="1" outlineLevel="1">
      <c r="A659" t="s">
        <v>132</v>
      </c>
      <c r="B659">
        <v>15</v>
      </c>
      <c r="C659">
        <v>402.97</v>
      </c>
      <c r="D659">
        <v>225.6224758518</v>
      </c>
      <c r="E659">
        <v>177.34752414819999</v>
      </c>
    </row>
    <row r="660" spans="1:5" hidden="1" outlineLevel="1">
      <c r="A660" t="s">
        <v>133</v>
      </c>
      <c r="B660">
        <v>3</v>
      </c>
      <c r="C660">
        <v>83.56</v>
      </c>
      <c r="D660">
        <v>45.495105174800003</v>
      </c>
      <c r="E660">
        <v>38.0648948252</v>
      </c>
    </row>
    <row r="661" spans="1:5" hidden="1" outlineLevel="1">
      <c r="A661" t="s">
        <v>134</v>
      </c>
      <c r="B661">
        <v>9</v>
      </c>
      <c r="C661">
        <v>235.95</v>
      </c>
      <c r="D661">
        <v>124.79051956799999</v>
      </c>
      <c r="E661">
        <v>111.159480432</v>
      </c>
    </row>
    <row r="662" spans="1:5" hidden="1" outlineLevel="1">
      <c r="A662" t="s">
        <v>135</v>
      </c>
      <c r="B662">
        <v>5</v>
      </c>
      <c r="C662">
        <v>137.66</v>
      </c>
      <c r="D662">
        <v>68.464749475199994</v>
      </c>
      <c r="E662">
        <v>69.195250524800002</v>
      </c>
    </row>
    <row r="663" spans="1:5" hidden="1" outlineLevel="1">
      <c r="A663" t="s">
        <v>136</v>
      </c>
      <c r="B663">
        <v>0</v>
      </c>
      <c r="C663">
        <v>0</v>
      </c>
      <c r="D663">
        <v>0</v>
      </c>
      <c r="E663">
        <v>0</v>
      </c>
    </row>
    <row r="664" spans="1:5" hidden="1" outlineLevel="1">
      <c r="A664" t="s">
        <v>137</v>
      </c>
      <c r="B664">
        <v>6</v>
      </c>
      <c r="C664">
        <v>168.77</v>
      </c>
      <c r="D664">
        <v>75.787096735000006</v>
      </c>
      <c r="E664">
        <v>92.982903265000004</v>
      </c>
    </row>
    <row r="665" spans="1:5" hidden="1" outlineLevel="1">
      <c r="A665" t="s">
        <v>138</v>
      </c>
      <c r="B665">
        <v>22</v>
      </c>
      <c r="C665">
        <v>571.42999999999995</v>
      </c>
      <c r="D665">
        <v>247.25656099700001</v>
      </c>
      <c r="E665">
        <v>324.173439003</v>
      </c>
    </row>
    <row r="666" spans="1:5" hidden="1" outlineLevel="1">
      <c r="A666" t="s">
        <v>139</v>
      </c>
      <c r="B666">
        <v>1</v>
      </c>
      <c r="C666">
        <v>44.71</v>
      </c>
      <c r="D666">
        <v>17.8662157033</v>
      </c>
      <c r="E666">
        <v>26.843784296700001</v>
      </c>
    </row>
    <row r="667" spans="1:5" hidden="1" outlineLevel="1">
      <c r="A667" t="s">
        <v>140</v>
      </c>
      <c r="B667">
        <v>33</v>
      </c>
      <c r="C667">
        <v>862.55</v>
      </c>
      <c r="D667">
        <v>330.23610001200001</v>
      </c>
      <c r="E667">
        <v>532.313899988</v>
      </c>
    </row>
    <row r="668" spans="1:5" hidden="1" outlineLevel="1">
      <c r="A668" t="s">
        <v>141</v>
      </c>
      <c r="B668">
        <v>0</v>
      </c>
      <c r="C668">
        <v>0</v>
      </c>
      <c r="D668">
        <v>0</v>
      </c>
      <c r="E668">
        <v>0</v>
      </c>
    </row>
    <row r="669" spans="1:5" hidden="1" outlineLevel="1">
      <c r="A669" t="s">
        <v>142</v>
      </c>
      <c r="B669">
        <v>0</v>
      </c>
      <c r="C669">
        <v>0</v>
      </c>
      <c r="D669">
        <v>0</v>
      </c>
      <c r="E669">
        <v>0</v>
      </c>
    </row>
    <row r="670" spans="1:5" hidden="1" outlineLevel="1">
      <c r="A670" t="s">
        <v>143</v>
      </c>
      <c r="B670">
        <v>3</v>
      </c>
      <c r="C670">
        <v>96.02</v>
      </c>
      <c r="D670">
        <v>31.863670482</v>
      </c>
      <c r="E670">
        <v>64.156329518000007</v>
      </c>
    </row>
    <row r="671" spans="1:5" hidden="1" outlineLevel="1">
      <c r="A671" t="s">
        <v>144</v>
      </c>
      <c r="B671">
        <v>0</v>
      </c>
      <c r="C671">
        <v>21.47</v>
      </c>
      <c r="D671">
        <v>6.7539930952000002</v>
      </c>
      <c r="E671">
        <v>14.7160069048</v>
      </c>
    </row>
    <row r="672" spans="1:5" hidden="1" outlineLevel="1">
      <c r="A672" t="s">
        <v>145</v>
      </c>
      <c r="B672">
        <v>13</v>
      </c>
      <c r="C672">
        <v>332.51</v>
      </c>
      <c r="D672">
        <v>98.816528811300003</v>
      </c>
      <c r="E672">
        <v>233.69347118869999</v>
      </c>
    </row>
    <row r="673" spans="1:5" hidden="1" outlineLevel="1">
      <c r="A673" t="s">
        <v>146</v>
      </c>
      <c r="B673">
        <v>1</v>
      </c>
      <c r="C673">
        <v>40.090000000000003</v>
      </c>
      <c r="D673">
        <v>11.2112947835</v>
      </c>
      <c r="E673">
        <v>28.878705216499998</v>
      </c>
    </row>
    <row r="674" spans="1:5" hidden="1" outlineLevel="1">
      <c r="A674" t="s">
        <v>147</v>
      </c>
      <c r="B674">
        <v>0</v>
      </c>
      <c r="C674">
        <v>0.97</v>
      </c>
      <c r="D674">
        <v>0.25412709900000002</v>
      </c>
      <c r="E674">
        <v>0.71587290100000001</v>
      </c>
    </row>
    <row r="675" spans="1:5" hidden="1" outlineLevel="1">
      <c r="A675" t="s">
        <v>148</v>
      </c>
      <c r="B675">
        <v>56</v>
      </c>
      <c r="C675">
        <v>1421.69</v>
      </c>
      <c r="D675">
        <v>321.65946660119999</v>
      </c>
      <c r="E675">
        <v>1100.0305333987999</v>
      </c>
    </row>
    <row r="676" spans="1:5" hidden="1" outlineLevel="1">
      <c r="A676" t="s">
        <v>149</v>
      </c>
      <c r="B676">
        <v>3</v>
      </c>
      <c r="C676">
        <v>90.27</v>
      </c>
      <c r="D676">
        <v>18.792160357499998</v>
      </c>
      <c r="E676">
        <v>71.477839642500001</v>
      </c>
    </row>
    <row r="677" spans="1:5" hidden="1" outlineLevel="1">
      <c r="A677" t="s">
        <v>150</v>
      </c>
      <c r="B677">
        <v>6</v>
      </c>
      <c r="C677">
        <v>157.96</v>
      </c>
      <c r="D677">
        <v>30.007542730000001</v>
      </c>
      <c r="E677">
        <v>127.95245727</v>
      </c>
    </row>
    <row r="678" spans="1:5" hidden="1" outlineLevel="1">
      <c r="A678" t="s">
        <v>151</v>
      </c>
      <c r="B678">
        <v>26</v>
      </c>
      <c r="C678">
        <v>298.47000000000003</v>
      </c>
      <c r="D678">
        <v>51.223731808799997</v>
      </c>
      <c r="E678">
        <v>247.24626819119999</v>
      </c>
    </row>
    <row r="679" spans="1:5" hidden="1" outlineLevel="1">
      <c r="A679" t="s">
        <v>152</v>
      </c>
      <c r="B679">
        <v>0</v>
      </c>
      <c r="C679">
        <v>0</v>
      </c>
      <c r="D679">
        <v>0</v>
      </c>
      <c r="E679">
        <v>0</v>
      </c>
    </row>
    <row r="680" spans="1:5" hidden="1" outlineLevel="1">
      <c r="A680" t="s">
        <v>153</v>
      </c>
      <c r="B680">
        <v>0</v>
      </c>
      <c r="C680">
        <v>0.02</v>
      </c>
      <c r="D680">
        <v>1.86310326E-2</v>
      </c>
      <c r="E680">
        <v>1.3689673999999999E-3</v>
      </c>
    </row>
    <row r="681" spans="1:5" hidden="1" outlineLevel="1">
      <c r="A681" t="s">
        <v>154</v>
      </c>
      <c r="B681">
        <v>0</v>
      </c>
      <c r="C681">
        <v>0.05</v>
      </c>
      <c r="D681">
        <v>4.5469809E-2</v>
      </c>
      <c r="E681">
        <v>4.5301910000000003E-3</v>
      </c>
    </row>
    <row r="682" spans="1:5" hidden="1" outlineLevel="1">
      <c r="A682" t="s">
        <v>119</v>
      </c>
      <c r="B682">
        <v>0</v>
      </c>
      <c r="C682">
        <v>2.35</v>
      </c>
      <c r="D682">
        <v>2.0832712400000002</v>
      </c>
      <c r="E682">
        <v>0.26672876000000001</v>
      </c>
    </row>
    <row r="683" spans="1:5" hidden="1" outlineLevel="1">
      <c r="A683" t="s">
        <v>120</v>
      </c>
      <c r="B683">
        <v>0</v>
      </c>
      <c r="C683">
        <v>0.05</v>
      </c>
      <c r="D683">
        <v>4.1304819499999999E-2</v>
      </c>
      <c r="E683">
        <v>8.6951805E-3</v>
      </c>
    </row>
    <row r="684" spans="1:5" hidden="1" outlineLevel="1">
      <c r="A684" t="s">
        <v>155</v>
      </c>
      <c r="B684">
        <v>0</v>
      </c>
      <c r="C684">
        <v>0.15</v>
      </c>
      <c r="D684">
        <v>0.1220231475</v>
      </c>
      <c r="E684">
        <v>2.79768525E-2</v>
      </c>
    </row>
    <row r="685" spans="1:5" hidden="1" outlineLevel="1">
      <c r="A685" t="s">
        <v>121</v>
      </c>
      <c r="B685">
        <v>0</v>
      </c>
      <c r="C685">
        <v>7.0000000000000007E-2</v>
      </c>
      <c r="D685">
        <v>5.6050033899999997E-2</v>
      </c>
      <c r="E685">
        <v>1.3949966100000001E-2</v>
      </c>
    </row>
    <row r="686" spans="1:5" hidden="1" outlineLevel="1">
      <c r="A686" t="s">
        <v>156</v>
      </c>
      <c r="B686">
        <v>0</v>
      </c>
      <c r="C686">
        <v>0.02</v>
      </c>
      <c r="D686">
        <v>1.5755397399999999E-2</v>
      </c>
      <c r="E686">
        <v>4.2446026000000003E-3</v>
      </c>
    </row>
    <row r="687" spans="1:5" hidden="1" outlineLevel="1">
      <c r="A687" t="s">
        <v>122</v>
      </c>
      <c r="B687">
        <v>0</v>
      </c>
      <c r="C687">
        <v>0.05</v>
      </c>
      <c r="D687">
        <v>3.8733176500000001E-2</v>
      </c>
      <c r="E687">
        <v>1.12668235E-2</v>
      </c>
    </row>
    <row r="688" spans="1:5" hidden="1" outlineLevel="1">
      <c r="A688" t="s">
        <v>123</v>
      </c>
      <c r="B688">
        <v>0</v>
      </c>
      <c r="C688">
        <v>0.1</v>
      </c>
      <c r="D688">
        <v>7.613963E-2</v>
      </c>
      <c r="E688">
        <v>2.3860369999999999E-2</v>
      </c>
    </row>
    <row r="689" spans="1:5" hidden="1" outlineLevel="1">
      <c r="A689" t="s">
        <v>124</v>
      </c>
      <c r="B689">
        <v>0</v>
      </c>
      <c r="C689">
        <v>0</v>
      </c>
      <c r="D689">
        <v>0</v>
      </c>
      <c r="E689">
        <v>0</v>
      </c>
    </row>
    <row r="690" spans="1:5" hidden="1" outlineLevel="1">
      <c r="A690" t="s">
        <v>125</v>
      </c>
      <c r="B690">
        <v>0</v>
      </c>
      <c r="C690">
        <v>0</v>
      </c>
      <c r="D690">
        <v>0</v>
      </c>
      <c r="E690">
        <v>0</v>
      </c>
    </row>
    <row r="691" spans="1:5" hidden="1" outlineLevel="1">
      <c r="A691" t="s">
        <v>126</v>
      </c>
      <c r="B691">
        <v>0</v>
      </c>
      <c r="C691">
        <v>0</v>
      </c>
      <c r="D691">
        <v>0</v>
      </c>
      <c r="E691">
        <v>0</v>
      </c>
    </row>
    <row r="692" spans="1:5" hidden="1" outlineLevel="1">
      <c r="A692" t="s">
        <v>157</v>
      </c>
      <c r="B692">
        <v>0</v>
      </c>
      <c r="C692">
        <v>0.01</v>
      </c>
      <c r="D692">
        <v>6.7851682999999999E-3</v>
      </c>
      <c r="E692">
        <v>3.2148316999999998E-3</v>
      </c>
    </row>
    <row r="693" spans="1:5" hidden="1" outlineLevel="1">
      <c r="A693" t="s">
        <v>127</v>
      </c>
      <c r="B693">
        <v>0</v>
      </c>
      <c r="C693">
        <v>0.01</v>
      </c>
      <c r="D693">
        <v>6.6418507999999998E-3</v>
      </c>
      <c r="E693">
        <v>3.3581492E-3</v>
      </c>
    </row>
    <row r="694" spans="1:5" hidden="1" outlineLevel="1">
      <c r="A694" t="s">
        <v>158</v>
      </c>
      <c r="B694">
        <v>0</v>
      </c>
      <c r="C694">
        <v>0</v>
      </c>
      <c r="D694">
        <v>0</v>
      </c>
      <c r="E694">
        <v>0</v>
      </c>
    </row>
    <row r="695" spans="1:5" hidden="1" outlineLevel="1">
      <c r="A695" t="s">
        <v>117</v>
      </c>
      <c r="B695">
        <v>0</v>
      </c>
      <c r="C695">
        <v>0.01</v>
      </c>
      <c r="D695">
        <v>6.3508375000000004E-3</v>
      </c>
      <c r="E695">
        <v>3.6491624999999998E-3</v>
      </c>
    </row>
    <row r="696" spans="1:5" hidden="1" outlineLevel="1">
      <c r="A696" t="s">
        <v>128</v>
      </c>
      <c r="B696">
        <v>0</v>
      </c>
      <c r="C696">
        <v>0</v>
      </c>
      <c r="D696">
        <v>0</v>
      </c>
      <c r="E696">
        <v>0</v>
      </c>
    </row>
    <row r="697" spans="1:5" hidden="1" outlineLevel="1">
      <c r="A697" t="s">
        <v>129</v>
      </c>
      <c r="B697">
        <v>0</v>
      </c>
      <c r="C697">
        <v>0.01</v>
      </c>
      <c r="D697">
        <v>6.0541943999999999E-3</v>
      </c>
      <c r="E697">
        <v>3.9458056000000004E-3</v>
      </c>
    </row>
    <row r="698" spans="1:5" hidden="1" outlineLevel="1">
      <c r="A698" t="s">
        <v>130</v>
      </c>
      <c r="B698">
        <v>0</v>
      </c>
      <c r="C698">
        <v>0.08</v>
      </c>
      <c r="D698">
        <v>4.7230825599999998E-2</v>
      </c>
      <c r="E698">
        <v>3.2769174399999997E-2</v>
      </c>
    </row>
    <row r="699" spans="1:5" hidden="1" outlineLevel="1">
      <c r="A699" t="s">
        <v>131</v>
      </c>
      <c r="B699">
        <v>0</v>
      </c>
      <c r="C699">
        <v>0.01</v>
      </c>
      <c r="D699">
        <v>5.7521122000000003E-3</v>
      </c>
      <c r="E699">
        <v>4.2478877999999999E-3</v>
      </c>
    </row>
    <row r="700" spans="1:5" hidden="1" outlineLevel="1">
      <c r="A700" t="s">
        <v>132</v>
      </c>
      <c r="B700">
        <v>0</v>
      </c>
      <c r="C700">
        <v>0.05</v>
      </c>
      <c r="D700">
        <v>2.7994946999999999E-2</v>
      </c>
      <c r="E700">
        <v>2.2005053E-2</v>
      </c>
    </row>
    <row r="701" spans="1:5" hidden="1" outlineLevel="1">
      <c r="A701" t="s">
        <v>133</v>
      </c>
      <c r="B701">
        <v>0</v>
      </c>
      <c r="C701">
        <v>0.01</v>
      </c>
      <c r="D701">
        <v>5.4446032999999998E-3</v>
      </c>
      <c r="E701">
        <v>4.5553967000000004E-3</v>
      </c>
    </row>
    <row r="702" spans="1:5" hidden="1" outlineLevel="1">
      <c r="A702" t="s">
        <v>134</v>
      </c>
      <c r="B702">
        <v>0</v>
      </c>
      <c r="C702">
        <v>0.03</v>
      </c>
      <c r="D702">
        <v>1.5866563199999999E-2</v>
      </c>
      <c r="E702">
        <v>1.4133436799999999E-2</v>
      </c>
    </row>
    <row r="703" spans="1:5" hidden="1" outlineLevel="1">
      <c r="A703" t="s">
        <v>159</v>
      </c>
      <c r="B703">
        <v>0</v>
      </c>
      <c r="C703">
        <v>0.01</v>
      </c>
      <c r="D703">
        <v>5.1318066999999998E-3</v>
      </c>
      <c r="E703">
        <v>4.8681933000000004E-3</v>
      </c>
    </row>
    <row r="704" spans="1:5" hidden="1" outlineLevel="1">
      <c r="A704" t="s">
        <v>135</v>
      </c>
      <c r="B704">
        <v>0</v>
      </c>
      <c r="C704">
        <v>0.02</v>
      </c>
      <c r="D704">
        <v>9.9469343999999994E-3</v>
      </c>
      <c r="E704">
        <v>1.0053065599999999E-2</v>
      </c>
    </row>
    <row r="705" spans="1:5" hidden="1" outlineLevel="1">
      <c r="A705" t="s">
        <v>136</v>
      </c>
      <c r="B705">
        <v>0</v>
      </c>
      <c r="C705">
        <v>0</v>
      </c>
      <c r="D705">
        <v>0</v>
      </c>
      <c r="E705">
        <v>0</v>
      </c>
    </row>
    <row r="706" spans="1:5" hidden="1" outlineLevel="1">
      <c r="A706" t="s">
        <v>160</v>
      </c>
      <c r="B706">
        <v>0</v>
      </c>
      <c r="C706">
        <v>0</v>
      </c>
      <c r="D706">
        <v>0</v>
      </c>
      <c r="E706">
        <v>0</v>
      </c>
    </row>
    <row r="707" spans="1:5" hidden="1" outlineLevel="1">
      <c r="A707" t="s">
        <v>137</v>
      </c>
      <c r="B707">
        <v>0</v>
      </c>
      <c r="C707">
        <v>0.02</v>
      </c>
      <c r="D707">
        <v>8.9811100000000005E-3</v>
      </c>
      <c r="E707">
        <v>1.101889E-2</v>
      </c>
    </row>
    <row r="708" spans="1:5" hidden="1" outlineLevel="1">
      <c r="A708" t="s">
        <v>138</v>
      </c>
      <c r="B708">
        <v>0</v>
      </c>
      <c r="C708">
        <v>0.01</v>
      </c>
      <c r="D708">
        <v>4.3269789999999999E-3</v>
      </c>
      <c r="E708">
        <v>5.6730210000000003E-3</v>
      </c>
    </row>
    <row r="709" spans="1:5" hidden="1" outlineLevel="1">
      <c r="A709" t="s">
        <v>139</v>
      </c>
      <c r="B709">
        <v>0</v>
      </c>
      <c r="C709">
        <v>0</v>
      </c>
      <c r="D709">
        <v>0</v>
      </c>
      <c r="E709">
        <v>0</v>
      </c>
    </row>
    <row r="710" spans="1:5" hidden="1" outlineLevel="1">
      <c r="A710" t="s">
        <v>141</v>
      </c>
      <c r="B710">
        <v>0</v>
      </c>
      <c r="C710">
        <v>0</v>
      </c>
      <c r="D710">
        <v>0</v>
      </c>
      <c r="E710">
        <v>0</v>
      </c>
    </row>
    <row r="711" spans="1:5" hidden="1" outlineLevel="1">
      <c r="A711" t="s">
        <v>142</v>
      </c>
      <c r="B711">
        <v>0</v>
      </c>
      <c r="C711">
        <v>0</v>
      </c>
      <c r="D711">
        <v>0</v>
      </c>
      <c r="E711">
        <v>0</v>
      </c>
    </row>
    <row r="712" spans="1:5" hidden="1" outlineLevel="1">
      <c r="A712" t="s">
        <v>145</v>
      </c>
      <c r="B712">
        <v>0</v>
      </c>
      <c r="C712">
        <v>0</v>
      </c>
      <c r="D712">
        <v>0</v>
      </c>
      <c r="E712">
        <v>0</v>
      </c>
    </row>
    <row r="713" spans="1:5" hidden="1" outlineLevel="1">
      <c r="A713" t="s">
        <v>161</v>
      </c>
      <c r="B713">
        <v>0</v>
      </c>
      <c r="C713">
        <v>0</v>
      </c>
      <c r="D713">
        <v>0</v>
      </c>
      <c r="E713">
        <v>0</v>
      </c>
    </row>
    <row r="714" spans="1:5" hidden="1" outlineLevel="1">
      <c r="A714" t="s">
        <v>148</v>
      </c>
      <c r="B714">
        <v>0</v>
      </c>
      <c r="C714">
        <v>0.1</v>
      </c>
      <c r="D714">
        <v>2.2625148000000001E-2</v>
      </c>
      <c r="E714">
        <v>7.7374851999999994E-2</v>
      </c>
    </row>
    <row r="715" spans="1:5" hidden="1" outlineLevel="1">
      <c r="A715" t="s">
        <v>150</v>
      </c>
      <c r="B715">
        <v>0</v>
      </c>
      <c r="C715">
        <v>0.01</v>
      </c>
      <c r="D715">
        <v>1.8996925000000001E-3</v>
      </c>
      <c r="E715">
        <v>8.1003075000000008E-3</v>
      </c>
    </row>
    <row r="716" spans="1:5" hidden="1" outlineLevel="1">
      <c r="A716" t="s">
        <v>151</v>
      </c>
      <c r="B716">
        <v>0</v>
      </c>
      <c r="C716">
        <v>0.01</v>
      </c>
      <c r="D716">
        <v>1.7162104000000001E-3</v>
      </c>
      <c r="E716">
        <v>8.2837896000000008E-3</v>
      </c>
    </row>
    <row r="717" spans="1:5" hidden="1" outlineLevel="1">
      <c r="A717" t="s">
        <v>152</v>
      </c>
      <c r="B717">
        <v>7</v>
      </c>
      <c r="C717">
        <v>0.01</v>
      </c>
      <c r="D717">
        <v>1.5313273E-3</v>
      </c>
      <c r="E717">
        <v>8.4686727000000007E-3</v>
      </c>
    </row>
    <row r="718" spans="1:5" hidden="1" outlineLevel="1">
      <c r="A718" t="s">
        <v>162</v>
      </c>
      <c r="B718">
        <v>0</v>
      </c>
      <c r="C718">
        <v>0.64</v>
      </c>
      <c r="D718">
        <v>0.65400282239999996</v>
      </c>
      <c r="E718">
        <v>-1.4002822400000101E-2</v>
      </c>
    </row>
    <row r="719" spans="1:5" hidden="1" outlineLevel="1">
      <c r="A719" t="s">
        <v>163</v>
      </c>
      <c r="B719">
        <v>1</v>
      </c>
      <c r="C719">
        <v>4.04</v>
      </c>
      <c r="D719">
        <v>4.0908808103999998</v>
      </c>
      <c r="E719">
        <v>-5.0880810399999997E-2</v>
      </c>
    </row>
    <row r="720" spans="1:5" hidden="1" outlineLevel="1">
      <c r="A720" t="s">
        <v>164</v>
      </c>
      <c r="B720">
        <v>0</v>
      </c>
      <c r="C720">
        <v>0.05</v>
      </c>
      <c r="D720">
        <v>5.0156297000000002E-2</v>
      </c>
      <c r="E720">
        <v>-1.5629700000000001E-4</v>
      </c>
    </row>
    <row r="721" spans="1:5" hidden="1" outlineLevel="1">
      <c r="A721" t="s">
        <v>165</v>
      </c>
      <c r="B721">
        <v>0</v>
      </c>
      <c r="C721">
        <v>0.02</v>
      </c>
      <c r="D721">
        <v>1.98693216E-2</v>
      </c>
      <c r="E721">
        <v>1.3067840000000001E-4</v>
      </c>
    </row>
    <row r="722" spans="1:5" hidden="1" outlineLevel="1">
      <c r="A722" t="s">
        <v>166</v>
      </c>
      <c r="B722">
        <v>0</v>
      </c>
      <c r="C722">
        <v>1.44</v>
      </c>
      <c r="D722">
        <v>1.4164168896</v>
      </c>
      <c r="E722">
        <v>2.3583110399999999E-2</v>
      </c>
    </row>
    <row r="723" spans="1:5" hidden="1" outlineLevel="1">
      <c r="A723" t="s">
        <v>118</v>
      </c>
      <c r="B723">
        <v>0</v>
      </c>
      <c r="C723">
        <v>1.41</v>
      </c>
      <c r="D723">
        <v>1.3727579097</v>
      </c>
      <c r="E723">
        <v>3.7242090300000003E-2</v>
      </c>
    </row>
    <row r="724" spans="1:5" hidden="1" outlineLevel="1">
      <c r="A724" t="s">
        <v>167</v>
      </c>
      <c r="B724">
        <v>0</v>
      </c>
      <c r="C724">
        <v>0.49</v>
      </c>
      <c r="D724">
        <v>0.4669446082</v>
      </c>
      <c r="E724">
        <v>2.3055391799999998E-2</v>
      </c>
    </row>
    <row r="725" spans="1:5" hidden="1" outlineLevel="1">
      <c r="A725" t="s">
        <v>168</v>
      </c>
      <c r="B725">
        <v>0</v>
      </c>
      <c r="C725">
        <v>1.41</v>
      </c>
      <c r="D725">
        <v>1.3287044337</v>
      </c>
      <c r="E725">
        <v>8.1295566299999997E-2</v>
      </c>
    </row>
    <row r="726" spans="1:5" hidden="1" outlineLevel="1">
      <c r="A726" t="s">
        <v>153</v>
      </c>
      <c r="B726">
        <v>0</v>
      </c>
      <c r="C726">
        <v>0.8</v>
      </c>
      <c r="D726">
        <v>0.74524130399999999</v>
      </c>
      <c r="E726">
        <v>5.4758696000000003E-2</v>
      </c>
    </row>
    <row r="727" spans="1:5" hidden="1" outlineLevel="1">
      <c r="A727" t="s">
        <v>169</v>
      </c>
      <c r="B727">
        <v>0</v>
      </c>
      <c r="C727">
        <v>0.02</v>
      </c>
      <c r="D727">
        <v>1.84113612E-2</v>
      </c>
      <c r="E727">
        <v>1.5886387999999999E-3</v>
      </c>
    </row>
    <row r="728" spans="1:5" hidden="1" outlineLevel="1">
      <c r="A728" t="s">
        <v>154</v>
      </c>
      <c r="B728">
        <v>0</v>
      </c>
      <c r="C728">
        <v>0.05</v>
      </c>
      <c r="D728">
        <v>4.5469809E-2</v>
      </c>
      <c r="E728">
        <v>4.5301910000000003E-3</v>
      </c>
    </row>
    <row r="729" spans="1:5" hidden="1" outlineLevel="1">
      <c r="A729" t="s">
        <v>170</v>
      </c>
      <c r="B729">
        <v>0</v>
      </c>
      <c r="C729">
        <v>0</v>
      </c>
      <c r="D729">
        <v>0</v>
      </c>
      <c r="E729">
        <v>0</v>
      </c>
    </row>
    <row r="730" spans="1:5" hidden="1" outlineLevel="1">
      <c r="A730" t="s">
        <v>119</v>
      </c>
      <c r="B730">
        <v>0</v>
      </c>
      <c r="C730">
        <v>0</v>
      </c>
      <c r="D730">
        <v>0</v>
      </c>
      <c r="E730">
        <v>0</v>
      </c>
    </row>
    <row r="731" spans="1:5" hidden="1" outlineLevel="1">
      <c r="A731" t="s">
        <v>171</v>
      </c>
      <c r="B731">
        <v>0</v>
      </c>
      <c r="C731">
        <v>0.01</v>
      </c>
      <c r="D731">
        <v>8.6287346999999997E-3</v>
      </c>
      <c r="E731">
        <v>1.3712653000000001E-3</v>
      </c>
    </row>
    <row r="732" spans="1:5" hidden="1" outlineLevel="1">
      <c r="A732" t="s">
        <v>172</v>
      </c>
      <c r="B732">
        <v>0</v>
      </c>
      <c r="C732">
        <v>0.09</v>
      </c>
      <c r="D732">
        <v>7.6570861500000004E-2</v>
      </c>
      <c r="E732">
        <v>1.34291385E-2</v>
      </c>
    </row>
    <row r="733" spans="1:5" hidden="1" outlineLevel="1">
      <c r="A733" t="s">
        <v>173</v>
      </c>
      <c r="B733">
        <v>0</v>
      </c>
      <c r="C733">
        <v>0.03</v>
      </c>
      <c r="D733">
        <v>2.5155913799999999E-2</v>
      </c>
      <c r="E733">
        <v>4.8440862000000001E-3</v>
      </c>
    </row>
    <row r="734" spans="1:5" hidden="1" outlineLevel="1">
      <c r="A734" t="s">
        <v>120</v>
      </c>
      <c r="B734">
        <v>0</v>
      </c>
      <c r="C734">
        <v>0.06</v>
      </c>
      <c r="D734">
        <v>4.9565783400000001E-2</v>
      </c>
      <c r="E734">
        <v>1.0434216600000001E-2</v>
      </c>
    </row>
    <row r="735" spans="1:5" hidden="1" outlineLevel="1">
      <c r="A735" t="s">
        <v>155</v>
      </c>
      <c r="B735">
        <v>0</v>
      </c>
      <c r="C735">
        <v>0</v>
      </c>
      <c r="D735">
        <v>0</v>
      </c>
      <c r="E735">
        <v>0</v>
      </c>
    </row>
    <row r="736" spans="1:5" hidden="1" outlineLevel="1">
      <c r="A736" t="s">
        <v>121</v>
      </c>
      <c r="B736">
        <v>0</v>
      </c>
      <c r="C736">
        <v>7.0000000000000007E-2</v>
      </c>
      <c r="D736">
        <v>5.6050033899999997E-2</v>
      </c>
      <c r="E736">
        <v>1.3949966100000001E-2</v>
      </c>
    </row>
    <row r="737" spans="1:5" hidden="1" outlineLevel="1">
      <c r="A737" t="s">
        <v>156</v>
      </c>
      <c r="B737">
        <v>0</v>
      </c>
      <c r="C737">
        <v>0.03</v>
      </c>
      <c r="D737">
        <v>2.3633096100000001E-2</v>
      </c>
      <c r="E737">
        <v>6.3669039E-3</v>
      </c>
    </row>
    <row r="738" spans="1:5" hidden="1" outlineLevel="1">
      <c r="A738" t="s">
        <v>122</v>
      </c>
      <c r="B738">
        <v>0</v>
      </c>
      <c r="C738">
        <v>0.13</v>
      </c>
      <c r="D738">
        <v>0.1007062589</v>
      </c>
      <c r="E738">
        <v>2.9293741099999999E-2</v>
      </c>
    </row>
    <row r="739" spans="1:5" hidden="1" outlineLevel="1">
      <c r="A739" t="s">
        <v>123</v>
      </c>
      <c r="B739">
        <v>0</v>
      </c>
      <c r="C739">
        <v>0.15</v>
      </c>
      <c r="D739">
        <v>0.11420944500000001</v>
      </c>
      <c r="E739">
        <v>3.5790555000000002E-2</v>
      </c>
    </row>
    <row r="740" spans="1:5" hidden="1" outlineLevel="1">
      <c r="A740" t="s">
        <v>124</v>
      </c>
      <c r="B740">
        <v>0</v>
      </c>
      <c r="C740">
        <v>0.02</v>
      </c>
      <c r="D740">
        <v>1.49593542E-2</v>
      </c>
      <c r="E740">
        <v>5.0406458000000001E-3</v>
      </c>
    </row>
    <row r="741" spans="1:5" hidden="1" outlineLevel="1">
      <c r="A741" t="s">
        <v>125</v>
      </c>
      <c r="B741">
        <v>0</v>
      </c>
      <c r="C741">
        <v>0.02</v>
      </c>
      <c r="D741">
        <v>1.46877178E-2</v>
      </c>
      <c r="E741">
        <v>5.3122821999999998E-3</v>
      </c>
    </row>
    <row r="742" spans="1:5" hidden="1" outlineLevel="1">
      <c r="A742" t="s">
        <v>174</v>
      </c>
      <c r="B742">
        <v>0</v>
      </c>
      <c r="C742">
        <v>0</v>
      </c>
      <c r="D742">
        <v>0</v>
      </c>
      <c r="E742">
        <v>0</v>
      </c>
    </row>
    <row r="743" spans="1:5" hidden="1" outlineLevel="1">
      <c r="A743" t="s">
        <v>175</v>
      </c>
      <c r="B743">
        <v>0</v>
      </c>
      <c r="C743">
        <v>0.03</v>
      </c>
      <c r="D743">
        <v>2.1202509000000001E-2</v>
      </c>
      <c r="E743">
        <v>8.7974909999999993E-3</v>
      </c>
    </row>
    <row r="744" spans="1:5" hidden="1" outlineLevel="1">
      <c r="A744" t="s">
        <v>126</v>
      </c>
      <c r="B744">
        <v>0</v>
      </c>
      <c r="C744">
        <v>0</v>
      </c>
      <c r="D744">
        <v>0</v>
      </c>
      <c r="E744">
        <v>0</v>
      </c>
    </row>
    <row r="745" spans="1:5" hidden="1" outlineLevel="1">
      <c r="A745" t="s">
        <v>157</v>
      </c>
      <c r="B745">
        <v>0</v>
      </c>
      <c r="C745">
        <v>0.03</v>
      </c>
      <c r="D745">
        <v>2.0355504900000002E-2</v>
      </c>
      <c r="E745">
        <v>9.6444951000000008E-3</v>
      </c>
    </row>
    <row r="746" spans="1:5" hidden="1" outlineLevel="1">
      <c r="A746" t="s">
        <v>127</v>
      </c>
      <c r="B746">
        <v>0</v>
      </c>
      <c r="C746">
        <v>0.01</v>
      </c>
      <c r="D746">
        <v>6.6418507999999998E-3</v>
      </c>
      <c r="E746">
        <v>3.3581492E-3</v>
      </c>
    </row>
    <row r="747" spans="1:5" hidden="1" outlineLevel="1">
      <c r="A747" t="s">
        <v>158</v>
      </c>
      <c r="B747">
        <v>0</v>
      </c>
      <c r="C747">
        <v>0.06</v>
      </c>
      <c r="D747">
        <v>3.8982350399999997E-2</v>
      </c>
      <c r="E747">
        <v>2.10176496E-2</v>
      </c>
    </row>
    <row r="748" spans="1:5" hidden="1" outlineLevel="1">
      <c r="A748" t="s">
        <v>117</v>
      </c>
      <c r="B748">
        <v>0</v>
      </c>
      <c r="C748">
        <v>0.06</v>
      </c>
      <c r="D748">
        <v>3.8105025000000001E-2</v>
      </c>
      <c r="E748">
        <v>2.1894975000000001E-2</v>
      </c>
    </row>
    <row r="749" spans="1:5" hidden="1" outlineLevel="1">
      <c r="A749" t="s">
        <v>128</v>
      </c>
      <c r="B749">
        <v>0</v>
      </c>
      <c r="C749">
        <v>0.08</v>
      </c>
      <c r="D749">
        <v>4.96258064E-2</v>
      </c>
      <c r="E749">
        <v>3.0374193599999998E-2</v>
      </c>
    </row>
    <row r="750" spans="1:5" hidden="1" outlineLevel="1">
      <c r="A750" t="s">
        <v>129</v>
      </c>
      <c r="B750">
        <v>0</v>
      </c>
      <c r="C750">
        <v>0.06</v>
      </c>
      <c r="D750">
        <v>3.6325166399999997E-2</v>
      </c>
      <c r="E750">
        <v>2.36748336E-2</v>
      </c>
    </row>
    <row r="751" spans="1:5" hidden="1" outlineLevel="1">
      <c r="A751" t="s">
        <v>130</v>
      </c>
      <c r="B751">
        <v>0</v>
      </c>
      <c r="C751">
        <v>0.05</v>
      </c>
      <c r="D751">
        <v>2.9519265999999999E-2</v>
      </c>
      <c r="E751">
        <v>2.0480734E-2</v>
      </c>
    </row>
    <row r="752" spans="1:5" hidden="1" outlineLevel="1">
      <c r="A752" t="s">
        <v>131</v>
      </c>
      <c r="B752">
        <v>0</v>
      </c>
      <c r="C752">
        <v>0.1</v>
      </c>
      <c r="D752">
        <v>5.7521122000000001E-2</v>
      </c>
      <c r="E752">
        <v>4.2478877999999998E-2</v>
      </c>
    </row>
    <row r="753" spans="1:5" hidden="1" outlineLevel="1">
      <c r="A753" t="s">
        <v>132</v>
      </c>
      <c r="B753">
        <v>0</v>
      </c>
      <c r="C753">
        <v>0.18</v>
      </c>
      <c r="D753">
        <v>0.1007818092</v>
      </c>
      <c r="E753">
        <v>7.9218190800000005E-2</v>
      </c>
    </row>
    <row r="754" spans="1:5" hidden="1" outlineLevel="1">
      <c r="A754" t="s">
        <v>133</v>
      </c>
      <c r="B754">
        <v>0</v>
      </c>
      <c r="C754">
        <v>0.1</v>
      </c>
      <c r="D754">
        <v>5.4446032999999998E-2</v>
      </c>
      <c r="E754">
        <v>4.5553967000000001E-2</v>
      </c>
    </row>
    <row r="755" spans="1:5" hidden="1" outlineLevel="1">
      <c r="A755" t="s">
        <v>134</v>
      </c>
      <c r="B755">
        <v>0</v>
      </c>
      <c r="C755">
        <v>0.45</v>
      </c>
      <c r="D755">
        <v>0.237998448</v>
      </c>
      <c r="E755">
        <v>0.21200155200000001</v>
      </c>
    </row>
    <row r="756" spans="1:5" hidden="1" outlineLevel="1">
      <c r="A756" t="s">
        <v>159</v>
      </c>
      <c r="B756">
        <v>0</v>
      </c>
      <c r="C756">
        <v>1.17</v>
      </c>
      <c r="D756">
        <v>0.60042138389999999</v>
      </c>
      <c r="E756">
        <v>0.56957861610000005</v>
      </c>
    </row>
    <row r="757" spans="1:5" hidden="1" outlineLevel="1">
      <c r="A757" t="s">
        <v>135</v>
      </c>
      <c r="B757">
        <v>0</v>
      </c>
      <c r="C757">
        <v>0.38</v>
      </c>
      <c r="D757">
        <v>0.18899175360000001</v>
      </c>
      <c r="E757">
        <v>0.1910082464</v>
      </c>
    </row>
    <row r="758" spans="1:5" hidden="1" outlineLevel="1">
      <c r="A758" t="s">
        <v>136</v>
      </c>
      <c r="B758">
        <v>0</v>
      </c>
      <c r="C758">
        <v>0.21</v>
      </c>
      <c r="D758">
        <v>0.1010893422</v>
      </c>
      <c r="E758">
        <v>0.1089106578</v>
      </c>
    </row>
    <row r="759" spans="1:5" hidden="1" outlineLevel="1">
      <c r="A759" t="s">
        <v>160</v>
      </c>
      <c r="B759">
        <v>0</v>
      </c>
      <c r="C759">
        <v>0.23</v>
      </c>
      <c r="D759">
        <v>0.1070149152</v>
      </c>
      <c r="E759">
        <v>0.12298508480000001</v>
      </c>
    </row>
    <row r="760" spans="1:5" hidden="1" outlineLevel="1">
      <c r="A760" t="s">
        <v>137</v>
      </c>
      <c r="B760">
        <v>0</v>
      </c>
      <c r="C760">
        <v>0.27</v>
      </c>
      <c r="D760">
        <v>0.121244985</v>
      </c>
      <c r="E760">
        <v>0.14875501499999999</v>
      </c>
    </row>
    <row r="761" spans="1:5" hidden="1" outlineLevel="1">
      <c r="A761" t="s">
        <v>138</v>
      </c>
      <c r="B761">
        <v>0</v>
      </c>
      <c r="C761">
        <v>0.03</v>
      </c>
      <c r="D761">
        <v>1.2980937E-2</v>
      </c>
      <c r="E761">
        <v>1.7019063000000001E-2</v>
      </c>
    </row>
    <row r="762" spans="1:5" hidden="1" outlineLevel="1">
      <c r="A762" t="s">
        <v>139</v>
      </c>
      <c r="B762">
        <v>0</v>
      </c>
      <c r="C762">
        <v>0.17</v>
      </c>
      <c r="D762">
        <v>6.7932379099999995E-2</v>
      </c>
      <c r="E762">
        <v>0.1020676209</v>
      </c>
    </row>
    <row r="763" spans="1:5" hidden="1" outlineLevel="1">
      <c r="A763" t="s">
        <v>144</v>
      </c>
      <c r="B763">
        <v>0</v>
      </c>
      <c r="C763">
        <v>0</v>
      </c>
      <c r="D763">
        <v>0</v>
      </c>
      <c r="E763">
        <v>0</v>
      </c>
    </row>
    <row r="764" spans="1:5" hidden="1" outlineLevel="1">
      <c r="A764" t="s">
        <v>146</v>
      </c>
      <c r="B764">
        <v>0</v>
      </c>
      <c r="C764">
        <v>0</v>
      </c>
      <c r="D764">
        <v>0</v>
      </c>
      <c r="E764">
        <v>0</v>
      </c>
    </row>
    <row r="765" spans="1:5" hidden="1" outlineLevel="1">
      <c r="A765" t="s">
        <v>148</v>
      </c>
      <c r="B765">
        <v>0</v>
      </c>
      <c r="C765">
        <v>0.17</v>
      </c>
      <c r="D765">
        <v>3.8462751599999997E-2</v>
      </c>
      <c r="E765">
        <v>0.1315372484</v>
      </c>
    </row>
    <row r="766" spans="1:5" hidden="1" outlineLevel="1">
      <c r="A766" t="s">
        <v>149</v>
      </c>
      <c r="B766">
        <v>0</v>
      </c>
      <c r="C766">
        <v>0.16</v>
      </c>
      <c r="D766">
        <v>3.3308360000000002E-2</v>
      </c>
      <c r="E766">
        <v>0.12669163999999999</v>
      </c>
    </row>
    <row r="767" spans="1:5" hidden="1" outlineLevel="1">
      <c r="A767" t="s">
        <v>150</v>
      </c>
      <c r="B767">
        <v>0</v>
      </c>
      <c r="C767">
        <v>0.03</v>
      </c>
      <c r="D767">
        <v>5.6990775E-3</v>
      </c>
      <c r="E767">
        <v>2.4300922499999999E-2</v>
      </c>
    </row>
    <row r="768" spans="1:5" hidden="1" outlineLevel="1">
      <c r="A768" t="s">
        <v>151</v>
      </c>
      <c r="B768">
        <v>0</v>
      </c>
      <c r="C768">
        <v>2.44</v>
      </c>
      <c r="D768">
        <v>0.4187553376</v>
      </c>
      <c r="E768">
        <v>2.0212446624</v>
      </c>
    </row>
    <row r="769" spans="1:5" hidden="1" outlineLevel="1">
      <c r="A769" t="s">
        <v>152</v>
      </c>
      <c r="B769">
        <v>0</v>
      </c>
      <c r="C769">
        <v>0.04</v>
      </c>
      <c r="D769">
        <v>6.1253091999999999E-3</v>
      </c>
      <c r="E769">
        <v>3.3874690800000003E-2</v>
      </c>
    </row>
    <row r="770" spans="1:5" hidden="1" outlineLevel="1">
      <c r="A770" t="s">
        <v>169</v>
      </c>
      <c r="B770">
        <v>0</v>
      </c>
      <c r="C770">
        <v>0</v>
      </c>
      <c r="D770">
        <v>0</v>
      </c>
      <c r="E770">
        <v>0</v>
      </c>
    </row>
    <row r="771" spans="1:5" hidden="1" outlineLevel="1">
      <c r="A771" t="s">
        <v>127</v>
      </c>
      <c r="B771">
        <v>0</v>
      </c>
      <c r="C771">
        <v>0.09</v>
      </c>
      <c r="D771">
        <v>5.97766572E-2</v>
      </c>
      <c r="E771">
        <v>3.0223342800000001E-2</v>
      </c>
    </row>
    <row r="772" spans="1:5" hidden="1" outlineLevel="1">
      <c r="A772" t="s">
        <v>139</v>
      </c>
      <c r="B772">
        <v>0</v>
      </c>
      <c r="C772">
        <v>0.2</v>
      </c>
      <c r="D772">
        <v>7.9920446000000006E-2</v>
      </c>
      <c r="E772">
        <v>0.12007955400000001</v>
      </c>
    </row>
    <row r="773" spans="1:5" hidden="1" outlineLevel="1">
      <c r="A773" t="s">
        <v>152</v>
      </c>
      <c r="B773">
        <v>0</v>
      </c>
      <c r="C773">
        <v>0</v>
      </c>
      <c r="D773">
        <v>0</v>
      </c>
      <c r="E773">
        <v>0</v>
      </c>
    </row>
    <row r="774" spans="1:5" hidden="1" outlineLevel="1">
      <c r="A774" t="s">
        <v>157</v>
      </c>
      <c r="B774">
        <v>0</v>
      </c>
      <c r="C774">
        <v>0</v>
      </c>
      <c r="D774">
        <v>0</v>
      </c>
      <c r="E774">
        <v>0</v>
      </c>
    </row>
    <row r="775" spans="1:5" hidden="1" outlineLevel="1">
      <c r="A775" t="s">
        <v>139</v>
      </c>
      <c r="B775">
        <v>0</v>
      </c>
      <c r="C775">
        <v>0</v>
      </c>
      <c r="D775">
        <v>0</v>
      </c>
      <c r="E775">
        <v>0</v>
      </c>
    </row>
    <row r="776" spans="1:5" hidden="1" outlineLevel="1">
      <c r="A776" t="s">
        <v>152</v>
      </c>
      <c r="B776">
        <v>0</v>
      </c>
      <c r="C776">
        <v>0</v>
      </c>
      <c r="D776">
        <v>0</v>
      </c>
      <c r="E776">
        <v>0</v>
      </c>
    </row>
    <row r="777" spans="1:5" hidden="1" outlineLevel="1">
      <c r="A777" t="s">
        <v>119</v>
      </c>
      <c r="B777">
        <v>22</v>
      </c>
      <c r="C777">
        <v>118.13</v>
      </c>
      <c r="D777">
        <v>104.72205599199999</v>
      </c>
      <c r="E777">
        <v>13.407944007999999</v>
      </c>
    </row>
    <row r="778" spans="1:5" hidden="1" outlineLevel="1">
      <c r="A778" t="s">
        <v>120</v>
      </c>
      <c r="B778">
        <v>0</v>
      </c>
      <c r="C778">
        <v>1.1399999999999999</v>
      </c>
      <c r="D778">
        <v>0.94174988459999998</v>
      </c>
      <c r="E778">
        <v>0.19825011540000001</v>
      </c>
    </row>
    <row r="779" spans="1:5" hidden="1" outlineLevel="1">
      <c r="A779" t="s">
        <v>121</v>
      </c>
      <c r="B779">
        <v>0</v>
      </c>
      <c r="C779">
        <v>3.76</v>
      </c>
      <c r="D779">
        <v>3.0106875352000002</v>
      </c>
      <c r="E779">
        <v>0.74931246480000002</v>
      </c>
    </row>
    <row r="780" spans="1:5" hidden="1" outlineLevel="1">
      <c r="A780" t="s">
        <v>122</v>
      </c>
      <c r="B780">
        <v>0</v>
      </c>
      <c r="C780">
        <v>0.11</v>
      </c>
      <c r="D780">
        <v>8.52129883E-2</v>
      </c>
      <c r="E780">
        <v>2.47870117E-2</v>
      </c>
    </row>
    <row r="781" spans="1:5" hidden="1" outlineLevel="1">
      <c r="A781" t="s">
        <v>123</v>
      </c>
      <c r="B781">
        <v>0</v>
      </c>
      <c r="C781">
        <v>4.6900000000000004</v>
      </c>
      <c r="D781">
        <v>3.5709486469999998</v>
      </c>
      <c r="E781">
        <v>1.1190513529999999</v>
      </c>
    </row>
    <row r="782" spans="1:5" hidden="1" outlineLevel="1">
      <c r="A782" t="s">
        <v>124</v>
      </c>
      <c r="B782">
        <v>0</v>
      </c>
      <c r="C782">
        <v>7.0000000000000007E-2</v>
      </c>
      <c r="D782">
        <v>5.2357739700000003E-2</v>
      </c>
      <c r="E782">
        <v>1.76422603E-2</v>
      </c>
    </row>
    <row r="783" spans="1:5" hidden="1" outlineLevel="1">
      <c r="A783" t="s">
        <v>125</v>
      </c>
      <c r="B783">
        <v>0</v>
      </c>
      <c r="C783">
        <v>0.09</v>
      </c>
      <c r="D783">
        <v>6.6094730099999999E-2</v>
      </c>
      <c r="E783">
        <v>2.3905269900000001E-2</v>
      </c>
    </row>
    <row r="784" spans="1:5" hidden="1" outlineLevel="1">
      <c r="A784" t="s">
        <v>126</v>
      </c>
      <c r="B784">
        <v>0</v>
      </c>
      <c r="C784">
        <v>0.14000000000000001</v>
      </c>
      <c r="D784">
        <v>9.6979143800000001E-2</v>
      </c>
      <c r="E784">
        <v>4.3020856199999999E-2</v>
      </c>
    </row>
    <row r="785" spans="1:5" hidden="1" outlineLevel="1">
      <c r="A785" t="s">
        <v>127</v>
      </c>
      <c r="B785">
        <v>0</v>
      </c>
      <c r="C785">
        <v>0.14000000000000001</v>
      </c>
      <c r="D785">
        <v>9.2985911199999993E-2</v>
      </c>
      <c r="E785">
        <v>4.7014088799999999E-2</v>
      </c>
    </row>
    <row r="786" spans="1:5" hidden="1" outlineLevel="1">
      <c r="A786" t="s">
        <v>117</v>
      </c>
      <c r="B786">
        <v>0</v>
      </c>
      <c r="C786">
        <v>0.47</v>
      </c>
      <c r="D786">
        <v>0.29848936250000002</v>
      </c>
      <c r="E786">
        <v>0.17151063750000001</v>
      </c>
    </row>
    <row r="787" spans="1:5" hidden="1" outlineLevel="1">
      <c r="A787" t="s">
        <v>128</v>
      </c>
      <c r="B787">
        <v>0</v>
      </c>
      <c r="C787">
        <v>0</v>
      </c>
      <c r="D787">
        <v>0</v>
      </c>
      <c r="E787">
        <v>0</v>
      </c>
    </row>
    <row r="788" spans="1:5" hidden="1" outlineLevel="1">
      <c r="A788" t="s">
        <v>129</v>
      </c>
      <c r="B788">
        <v>0</v>
      </c>
      <c r="C788">
        <v>0.08</v>
      </c>
      <c r="D788">
        <v>4.8433555199999999E-2</v>
      </c>
      <c r="E788">
        <v>3.1566444800000003E-2</v>
      </c>
    </row>
    <row r="789" spans="1:5" hidden="1" outlineLevel="1">
      <c r="A789" t="s">
        <v>130</v>
      </c>
      <c r="B789">
        <v>0</v>
      </c>
      <c r="C789">
        <v>3.83</v>
      </c>
      <c r="D789">
        <v>2.2611757755999999</v>
      </c>
      <c r="E789">
        <v>1.5688242243999999</v>
      </c>
    </row>
    <row r="790" spans="1:5" hidden="1" outlineLevel="1">
      <c r="A790" t="s">
        <v>131</v>
      </c>
      <c r="B790">
        <v>0</v>
      </c>
      <c r="C790">
        <v>0.74</v>
      </c>
      <c r="D790">
        <v>0.4256563028</v>
      </c>
      <c r="E790">
        <v>0.31434369719999999</v>
      </c>
    </row>
    <row r="791" spans="1:5" hidden="1" outlineLevel="1">
      <c r="A791" t="s">
        <v>132</v>
      </c>
      <c r="B791">
        <v>0</v>
      </c>
      <c r="C791">
        <v>2.57</v>
      </c>
      <c r="D791">
        <v>1.4389402758000001</v>
      </c>
      <c r="E791">
        <v>1.1310597242</v>
      </c>
    </row>
    <row r="792" spans="1:5" hidden="1" outlineLevel="1">
      <c r="A792" t="s">
        <v>133</v>
      </c>
      <c r="B792">
        <v>0</v>
      </c>
      <c r="C792">
        <v>0.53</v>
      </c>
      <c r="D792">
        <v>0.28856397490000002</v>
      </c>
      <c r="E792">
        <v>0.24143602510000001</v>
      </c>
    </row>
    <row r="793" spans="1:5" hidden="1" outlineLevel="1">
      <c r="A793" t="s">
        <v>134</v>
      </c>
      <c r="B793">
        <v>0</v>
      </c>
      <c r="C793">
        <v>1.5</v>
      </c>
      <c r="D793">
        <v>0.79332815999999995</v>
      </c>
      <c r="E793">
        <v>0.70667184000000005</v>
      </c>
    </row>
    <row r="794" spans="1:5" hidden="1" outlineLevel="1">
      <c r="A794" t="s">
        <v>135</v>
      </c>
      <c r="B794">
        <v>0</v>
      </c>
      <c r="C794">
        <v>0.88</v>
      </c>
      <c r="D794">
        <v>0.43766511359999999</v>
      </c>
      <c r="E794">
        <v>0.44233488640000002</v>
      </c>
    </row>
    <row r="795" spans="1:5" hidden="1" outlineLevel="1">
      <c r="A795" t="s">
        <v>136</v>
      </c>
      <c r="B795">
        <v>0</v>
      </c>
      <c r="C795">
        <v>0</v>
      </c>
      <c r="D795">
        <v>0</v>
      </c>
      <c r="E795">
        <v>0</v>
      </c>
    </row>
    <row r="796" spans="1:5" hidden="1" outlineLevel="1">
      <c r="A796" t="s">
        <v>137</v>
      </c>
      <c r="B796">
        <v>0</v>
      </c>
      <c r="C796">
        <v>1.08</v>
      </c>
      <c r="D796">
        <v>0.48497994</v>
      </c>
      <c r="E796">
        <v>0.59502005999999996</v>
      </c>
    </row>
    <row r="797" spans="1:5" hidden="1" outlineLevel="1">
      <c r="A797" t="s">
        <v>138</v>
      </c>
      <c r="B797">
        <v>0</v>
      </c>
      <c r="C797">
        <v>3.64</v>
      </c>
      <c r="D797">
        <v>1.575020356</v>
      </c>
      <c r="E797">
        <v>2.0649796440000001</v>
      </c>
    </row>
    <row r="798" spans="1:5" hidden="1" outlineLevel="1">
      <c r="A798" t="s">
        <v>139</v>
      </c>
      <c r="B798">
        <v>0</v>
      </c>
      <c r="C798">
        <v>0.28000000000000003</v>
      </c>
      <c r="D798">
        <v>0.1118886244</v>
      </c>
      <c r="E798">
        <v>0.1681113756</v>
      </c>
    </row>
    <row r="799" spans="1:5" hidden="1" outlineLevel="1">
      <c r="A799" t="s">
        <v>140</v>
      </c>
      <c r="B799">
        <v>1</v>
      </c>
      <c r="C799">
        <v>5.5</v>
      </c>
      <c r="D799">
        <v>2.1057313199999999</v>
      </c>
      <c r="E799">
        <v>3.3942686800000001</v>
      </c>
    </row>
    <row r="800" spans="1:5" hidden="1" outlineLevel="1">
      <c r="A800" t="s">
        <v>141</v>
      </c>
      <c r="B800">
        <v>0</v>
      </c>
      <c r="C800">
        <v>0</v>
      </c>
      <c r="D800">
        <v>0</v>
      </c>
      <c r="E800">
        <v>0</v>
      </c>
    </row>
    <row r="801" spans="1:5" hidden="1" outlineLevel="1">
      <c r="A801" t="s">
        <v>142</v>
      </c>
      <c r="B801">
        <v>0</v>
      </c>
      <c r="C801">
        <v>0</v>
      </c>
      <c r="D801">
        <v>0</v>
      </c>
      <c r="E801">
        <v>0</v>
      </c>
    </row>
    <row r="802" spans="1:5" hidden="1" outlineLevel="1">
      <c r="A802" t="s">
        <v>143</v>
      </c>
      <c r="B802">
        <v>0</v>
      </c>
      <c r="C802">
        <v>0.61</v>
      </c>
      <c r="D802">
        <v>0.20242490099999999</v>
      </c>
      <c r="E802">
        <v>0.407575099</v>
      </c>
    </row>
    <row r="803" spans="1:5" hidden="1" outlineLevel="1">
      <c r="A803" t="s">
        <v>144</v>
      </c>
      <c r="B803">
        <v>0</v>
      </c>
      <c r="C803">
        <v>0.14000000000000001</v>
      </c>
      <c r="D803">
        <v>4.4040942399999998E-2</v>
      </c>
      <c r="E803">
        <v>9.5959057599999995E-2</v>
      </c>
    </row>
    <row r="804" spans="1:5" hidden="1" outlineLevel="1">
      <c r="A804" t="s">
        <v>145</v>
      </c>
      <c r="B804">
        <v>0</v>
      </c>
      <c r="C804">
        <v>2.12</v>
      </c>
      <c r="D804">
        <v>0.63002929559999998</v>
      </c>
      <c r="E804">
        <v>1.4899707043999999</v>
      </c>
    </row>
    <row r="805" spans="1:5" hidden="1" outlineLevel="1">
      <c r="A805" t="s">
        <v>146</v>
      </c>
      <c r="B805">
        <v>0</v>
      </c>
      <c r="C805">
        <v>0.26</v>
      </c>
      <c r="D805">
        <v>7.2709818999999995E-2</v>
      </c>
      <c r="E805">
        <v>0.187290181</v>
      </c>
    </row>
    <row r="806" spans="1:5" hidden="1" outlineLevel="1">
      <c r="A806" t="s">
        <v>147</v>
      </c>
      <c r="B806">
        <v>0</v>
      </c>
      <c r="C806">
        <v>0.01</v>
      </c>
      <c r="D806">
        <v>2.6198670000000001E-3</v>
      </c>
      <c r="E806">
        <v>7.3801329999999997E-3</v>
      </c>
    </row>
    <row r="807" spans="1:5" hidden="1" outlineLevel="1">
      <c r="A807" t="s">
        <v>148</v>
      </c>
      <c r="B807">
        <v>1</v>
      </c>
      <c r="C807">
        <v>9.06</v>
      </c>
      <c r="D807">
        <v>2.0498384087999999</v>
      </c>
      <c r="E807">
        <v>7.0101615912000002</v>
      </c>
    </row>
    <row r="808" spans="1:5" hidden="1" outlineLevel="1">
      <c r="A808" t="s">
        <v>149</v>
      </c>
      <c r="B808">
        <v>0</v>
      </c>
      <c r="C808">
        <v>0.57999999999999996</v>
      </c>
      <c r="D808">
        <v>0.12074280499999999</v>
      </c>
      <c r="E808">
        <v>0.45925719500000001</v>
      </c>
    </row>
    <row r="809" spans="1:5" hidden="1" outlineLevel="1">
      <c r="A809" t="s">
        <v>150</v>
      </c>
      <c r="B809">
        <v>0</v>
      </c>
      <c r="C809">
        <v>1.01</v>
      </c>
      <c r="D809">
        <v>0.1918689425</v>
      </c>
      <c r="E809">
        <v>0.81813105750000004</v>
      </c>
    </row>
    <row r="810" spans="1:5" hidden="1" outlineLevel="1">
      <c r="A810" t="s">
        <v>151</v>
      </c>
      <c r="B810">
        <v>8</v>
      </c>
      <c r="C810">
        <v>1.9</v>
      </c>
      <c r="D810">
        <v>0.32607997599999999</v>
      </c>
      <c r="E810">
        <v>1.573920024</v>
      </c>
    </row>
    <row r="811" spans="1:5" hidden="1" outlineLevel="1">
      <c r="A811" t="s">
        <v>152</v>
      </c>
      <c r="B811">
        <v>0</v>
      </c>
      <c r="C811">
        <v>0</v>
      </c>
      <c r="D811">
        <v>0</v>
      </c>
      <c r="E811">
        <v>0</v>
      </c>
    </row>
    <row r="812" spans="1:5" hidden="1" outlineLevel="1">
      <c r="A812" t="s">
        <v>152</v>
      </c>
      <c r="B812">
        <v>0</v>
      </c>
      <c r="C812">
        <v>0</v>
      </c>
      <c r="D812">
        <v>0</v>
      </c>
      <c r="E812">
        <v>0</v>
      </c>
    </row>
    <row r="813" spans="1:5" hidden="1" outlineLevel="1">
      <c r="A813" t="s">
        <v>176</v>
      </c>
      <c r="B813">
        <v>0</v>
      </c>
      <c r="C813">
        <v>0</v>
      </c>
      <c r="D813">
        <v>0</v>
      </c>
      <c r="E813">
        <v>0</v>
      </c>
    </row>
    <row r="814" spans="1:5" hidden="1" outlineLevel="1">
      <c r="A814" t="s">
        <v>189</v>
      </c>
      <c r="B814">
        <v>10</v>
      </c>
      <c r="C814">
        <v>73703.25</v>
      </c>
      <c r="D814">
        <v>9913.2934941000003</v>
      </c>
      <c r="E814">
        <v>63789.956505900002</v>
      </c>
    </row>
    <row r="815" spans="1:5" hidden="1" outlineLevel="1">
      <c r="A815" t="s">
        <v>190</v>
      </c>
      <c r="B815">
        <v>10</v>
      </c>
      <c r="C815">
        <v>-87285.43</v>
      </c>
      <c r="D815">
        <v>-11740.134734204001</v>
      </c>
      <c r="E815">
        <v>-75545.295265795998</v>
      </c>
    </row>
    <row r="816" spans="1:5" hidden="1" outlineLevel="1">
      <c r="A816" t="s">
        <v>191</v>
      </c>
      <c r="B816">
        <v>10</v>
      </c>
      <c r="C816">
        <v>160455.38</v>
      </c>
      <c r="D816">
        <v>21581.697885064001</v>
      </c>
      <c r="E816">
        <v>138873.682114936</v>
      </c>
    </row>
    <row r="817" spans="1:5" hidden="1" outlineLevel="1">
      <c r="A817" t="s">
        <v>192</v>
      </c>
      <c r="B817">
        <v>4</v>
      </c>
      <c r="C817">
        <v>559134.78</v>
      </c>
      <c r="D817">
        <v>10988.5807784274</v>
      </c>
      <c r="E817">
        <v>548146.19922157296</v>
      </c>
    </row>
    <row r="818" spans="1:5" hidden="1" outlineLevel="1">
      <c r="A818" t="s">
        <v>193</v>
      </c>
      <c r="B818">
        <v>7</v>
      </c>
      <c r="C818">
        <v>102297.68</v>
      </c>
      <c r="D818">
        <v>3408.3226907927001</v>
      </c>
      <c r="E818">
        <v>98889.357309207306</v>
      </c>
    </row>
    <row r="819" spans="1:5" hidden="1" outlineLevel="1">
      <c r="A819" t="s">
        <v>191</v>
      </c>
      <c r="B819">
        <v>50</v>
      </c>
      <c r="C819">
        <v>558396.05000000005</v>
      </c>
      <c r="D819">
        <v>59284.819285131998</v>
      </c>
      <c r="E819">
        <v>499111.230714868</v>
      </c>
    </row>
    <row r="820" spans="1:5" hidden="1" outlineLevel="1">
      <c r="A820" t="s">
        <v>191</v>
      </c>
      <c r="B820">
        <v>0</v>
      </c>
      <c r="C820">
        <v>0</v>
      </c>
      <c r="D820">
        <v>0</v>
      </c>
      <c r="E820">
        <v>0</v>
      </c>
    </row>
    <row r="821" spans="1:5" hidden="1" outlineLevel="1">
      <c r="A821" t="s">
        <v>194</v>
      </c>
      <c r="B821">
        <v>0</v>
      </c>
      <c r="C821">
        <v>0</v>
      </c>
      <c r="D821">
        <v>0</v>
      </c>
      <c r="E821">
        <v>0</v>
      </c>
    </row>
    <row r="822" spans="1:5" hidden="1" outlineLevel="1">
      <c r="B822">
        <v>371554</v>
      </c>
      <c r="C822">
        <v>9103323.5700000003</v>
      </c>
      <c r="D822">
        <v>5498659.1094698198</v>
      </c>
      <c r="E822">
        <v>3604664.46053018</v>
      </c>
    </row>
    <row r="823" spans="1:5" collapsed="1"/>
  </sheetData>
  <pageMargins left="0.7" right="0.7" top="0.75" bottom="0.75" header="0.3" footer="0.3"/>
  <pageSetup orientation="landscape" r:id="rId1"/>
  <headerFooter>
    <oddHeader>&amp;LS851-Line306-Sale_DR_CalAdvocates_001-Q01Atch01</oddHead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8"/>
  <sheetViews>
    <sheetView tabSelected="1" workbookViewId="0">
      <selection sqref="A1:I1"/>
    </sheetView>
  </sheetViews>
  <sheetFormatPr defaultColWidth="9.140625" defaultRowHeight="15"/>
  <cols>
    <col min="1" max="1" width="10.28515625" style="18" customWidth="1"/>
    <col min="2" max="2" width="51.140625" style="18" customWidth="1"/>
    <col min="3" max="3" width="6.7109375" style="18" customWidth="1"/>
    <col min="4" max="4" width="10.28515625" style="18" customWidth="1"/>
    <col min="5" max="5" width="13.140625" style="18" customWidth="1"/>
    <col min="6" max="7" width="6.7109375" style="18" customWidth="1"/>
    <col min="8" max="16384" width="9.140625" style="18"/>
  </cols>
  <sheetData>
    <row r="1" spans="1:8" ht="22.5">
      <c r="A1" s="80" t="s">
        <v>29</v>
      </c>
      <c r="B1" s="80" t="s">
        <v>229</v>
      </c>
      <c r="C1" s="80" t="s">
        <v>230</v>
      </c>
      <c r="D1" s="80" t="s">
        <v>231</v>
      </c>
      <c r="E1" s="80" t="s">
        <v>232</v>
      </c>
      <c r="F1" s="80" t="s">
        <v>233</v>
      </c>
      <c r="G1" s="80" t="s">
        <v>234</v>
      </c>
    </row>
    <row r="2" spans="1:8">
      <c r="A2" s="81" t="s">
        <v>70</v>
      </c>
      <c r="B2" s="82" t="s">
        <v>71</v>
      </c>
      <c r="C2" s="83" t="s">
        <v>235</v>
      </c>
      <c r="D2" s="83" t="s">
        <v>235</v>
      </c>
      <c r="E2" s="83" t="s">
        <v>235</v>
      </c>
      <c r="F2" s="83">
        <v>0</v>
      </c>
      <c r="G2" s="84">
        <v>0</v>
      </c>
      <c r="H2" s="18" t="s">
        <v>236</v>
      </c>
    </row>
    <row r="3" spans="1:8">
      <c r="A3" s="81"/>
      <c r="B3" s="82"/>
      <c r="C3" s="83"/>
      <c r="D3" s="83"/>
      <c r="E3" s="83"/>
      <c r="F3" s="83"/>
      <c r="G3" s="85"/>
    </row>
    <row r="4" spans="1:8">
      <c r="A4" s="81"/>
      <c r="B4" s="82"/>
      <c r="C4" s="83"/>
      <c r="D4" s="83"/>
      <c r="E4" s="83"/>
      <c r="F4" s="86"/>
      <c r="G4" s="85"/>
    </row>
    <row r="5" spans="1:8">
      <c r="A5" s="81"/>
      <c r="B5" s="82"/>
      <c r="C5" s="83"/>
      <c r="D5" s="83"/>
      <c r="E5" s="83"/>
      <c r="F5" s="86"/>
      <c r="G5" s="85"/>
    </row>
    <row r="6" spans="1:8">
      <c r="A6" s="81"/>
      <c r="B6" s="82"/>
      <c r="C6" s="83"/>
      <c r="D6" s="83"/>
      <c r="E6" s="83"/>
      <c r="F6" s="86"/>
      <c r="G6" s="85"/>
    </row>
    <row r="7" spans="1:8">
      <c r="A7" s="81"/>
      <c r="B7" s="82"/>
      <c r="C7" s="83"/>
      <c r="D7" s="83"/>
      <c r="E7" s="83"/>
      <c r="F7" s="86"/>
      <c r="G7" s="85"/>
    </row>
    <row r="8" spans="1:8">
      <c r="A8" s="81"/>
      <c r="B8" s="82"/>
      <c r="C8" s="83"/>
      <c r="D8" s="83"/>
      <c r="E8" s="83"/>
      <c r="F8" s="86"/>
      <c r="G8" s="85"/>
    </row>
    <row r="9" spans="1:8">
      <c r="A9" s="81"/>
      <c r="B9" s="82"/>
      <c r="C9" s="83"/>
      <c r="D9" s="83"/>
      <c r="E9" s="83"/>
      <c r="F9" s="86"/>
      <c r="G9" s="85"/>
    </row>
    <row r="10" spans="1:8">
      <c r="A10" s="81"/>
      <c r="B10" s="82"/>
      <c r="C10" s="83"/>
      <c r="D10" s="83"/>
      <c r="E10" s="83"/>
      <c r="F10" s="86"/>
      <c r="G10" s="85"/>
    </row>
    <row r="11" spans="1:8">
      <c r="A11" s="81"/>
      <c r="B11" s="82"/>
      <c r="C11" s="83"/>
      <c r="D11" s="83"/>
      <c r="E11" s="83"/>
      <c r="F11" s="86"/>
      <c r="G11" s="85"/>
    </row>
    <row r="12" spans="1:8">
      <c r="A12" s="81"/>
      <c r="B12" s="82"/>
      <c r="C12" s="83"/>
      <c r="D12" s="83"/>
      <c r="E12" s="83"/>
      <c r="F12" s="87"/>
      <c r="G12" s="88"/>
    </row>
    <row r="13" spans="1:8">
      <c r="A13" s="81" t="s">
        <v>72</v>
      </c>
      <c r="B13" s="82" t="s">
        <v>73</v>
      </c>
      <c r="C13" s="83" t="s">
        <v>235</v>
      </c>
      <c r="D13" s="83" t="s">
        <v>235</v>
      </c>
      <c r="E13" s="83" t="s">
        <v>235</v>
      </c>
      <c r="F13" s="87">
        <v>0</v>
      </c>
      <c r="G13" s="88">
        <v>0</v>
      </c>
      <c r="H13" s="18" t="s">
        <v>236</v>
      </c>
    </row>
    <row r="14" spans="1:8">
      <c r="A14" s="81" t="s">
        <v>78</v>
      </c>
      <c r="B14" s="82" t="s">
        <v>79</v>
      </c>
      <c r="C14" s="83" t="s">
        <v>235</v>
      </c>
      <c r="D14" s="83" t="s">
        <v>235</v>
      </c>
      <c r="E14" s="83" t="s">
        <v>235</v>
      </c>
      <c r="F14" s="87">
        <v>0</v>
      </c>
      <c r="G14" s="88">
        <v>0</v>
      </c>
      <c r="H14" s="18" t="s">
        <v>236</v>
      </c>
    </row>
    <row r="15" spans="1:8">
      <c r="A15" s="81" t="s">
        <v>78</v>
      </c>
      <c r="B15" s="82" t="s">
        <v>79</v>
      </c>
      <c r="C15" s="83" t="s">
        <v>235</v>
      </c>
      <c r="D15" s="83" t="s">
        <v>235</v>
      </c>
      <c r="E15" s="83" t="s">
        <v>235</v>
      </c>
      <c r="F15" s="83">
        <v>0</v>
      </c>
      <c r="G15" s="84">
        <v>0</v>
      </c>
      <c r="H15" s="18" t="s">
        <v>236</v>
      </c>
    </row>
    <row r="16" spans="1:8">
      <c r="A16" s="81" t="s">
        <v>237</v>
      </c>
      <c r="B16" s="82" t="s">
        <v>238</v>
      </c>
      <c r="C16" s="83">
        <v>49.14</v>
      </c>
      <c r="D16" s="83" t="s">
        <v>239</v>
      </c>
      <c r="E16" s="83" t="s">
        <v>240</v>
      </c>
      <c r="F16" s="89">
        <v>1</v>
      </c>
      <c r="G16" s="84">
        <v>1</v>
      </c>
      <c r="H16" s="18" t="s">
        <v>236</v>
      </c>
    </row>
    <row r="17" spans="1:8">
      <c r="A17" s="81" t="s">
        <v>87</v>
      </c>
      <c r="B17" s="82" t="s">
        <v>79</v>
      </c>
      <c r="C17" s="83" t="s">
        <v>235</v>
      </c>
      <c r="D17" s="83" t="s">
        <v>235</v>
      </c>
      <c r="E17" s="83" t="s">
        <v>235</v>
      </c>
      <c r="F17" s="83">
        <v>0</v>
      </c>
      <c r="G17" s="84">
        <v>0</v>
      </c>
      <c r="H17" s="18" t="s">
        <v>236</v>
      </c>
    </row>
    <row r="18" spans="1:8">
      <c r="A18" s="81" t="s">
        <v>93</v>
      </c>
      <c r="B18" s="82" t="s">
        <v>94</v>
      </c>
      <c r="C18" s="83">
        <v>49.24</v>
      </c>
      <c r="D18" s="83" t="s">
        <v>239</v>
      </c>
      <c r="E18" s="83" t="s">
        <v>241</v>
      </c>
      <c r="F18" s="89">
        <v>1</v>
      </c>
      <c r="G18" s="84">
        <v>1</v>
      </c>
      <c r="H18" s="228" t="s">
        <v>236</v>
      </c>
    </row>
    <row r="19" spans="1:8">
      <c r="A19" s="81" t="s">
        <v>111</v>
      </c>
      <c r="B19" s="82" t="s">
        <v>112</v>
      </c>
      <c r="C19" s="83">
        <v>49.24</v>
      </c>
      <c r="D19" s="83" t="s">
        <v>239</v>
      </c>
      <c r="E19" s="83" t="s">
        <v>241</v>
      </c>
      <c r="F19" s="89">
        <v>1</v>
      </c>
      <c r="G19" s="84">
        <v>1</v>
      </c>
      <c r="H19" s="228" t="s">
        <v>236</v>
      </c>
    </row>
    <row r="20" spans="1:8">
      <c r="A20" s="81"/>
      <c r="B20" s="82"/>
      <c r="C20" s="83"/>
      <c r="D20" s="83"/>
      <c r="E20" s="83"/>
      <c r="F20" s="87"/>
      <c r="G20" s="88"/>
    </row>
    <row r="21" spans="1:8">
      <c r="A21" s="81"/>
      <c r="B21" s="82"/>
      <c r="C21" s="83"/>
      <c r="D21" s="83"/>
      <c r="E21" s="83"/>
      <c r="F21" s="87"/>
      <c r="G21" s="88"/>
    </row>
    <row r="22" spans="1:8">
      <c r="A22" s="81"/>
      <c r="B22" s="82"/>
      <c r="C22" s="83"/>
      <c r="D22" s="83"/>
      <c r="E22" s="83"/>
      <c r="F22" s="87"/>
      <c r="G22" s="88"/>
    </row>
    <row r="23" spans="1:8">
      <c r="A23" s="81"/>
      <c r="B23" s="82"/>
      <c r="C23" s="83"/>
      <c r="D23" s="83"/>
      <c r="E23" s="83"/>
      <c r="F23" s="87"/>
      <c r="G23" s="88"/>
    </row>
    <row r="24" spans="1:8">
      <c r="A24" s="81"/>
      <c r="B24" s="82"/>
      <c r="C24" s="83"/>
      <c r="D24" s="83"/>
      <c r="E24" s="83"/>
      <c r="F24" s="87"/>
      <c r="G24" s="88"/>
    </row>
    <row r="25" spans="1:8">
      <c r="A25" s="81"/>
      <c r="B25" s="82"/>
      <c r="C25" s="83"/>
      <c r="D25" s="83"/>
      <c r="E25" s="83"/>
      <c r="F25" s="87"/>
      <c r="G25" s="88"/>
    </row>
    <row r="26" spans="1:8">
      <c r="A26" s="81"/>
      <c r="B26" s="82"/>
      <c r="C26" s="83"/>
      <c r="D26" s="83"/>
      <c r="E26" s="83"/>
      <c r="F26" s="87"/>
      <c r="G26" s="88"/>
    </row>
    <row r="27" spans="1:8">
      <c r="A27" s="81"/>
      <c r="B27" s="82"/>
      <c r="C27" s="83"/>
      <c r="D27" s="83"/>
      <c r="E27" s="83"/>
      <c r="F27" s="87"/>
      <c r="G27" s="88"/>
    </row>
    <row r="28" spans="1:8">
      <c r="A28" s="81"/>
      <c r="B28" s="82"/>
      <c r="C28" s="83"/>
      <c r="D28" s="83"/>
      <c r="E28" s="83"/>
      <c r="F28" s="88"/>
      <c r="G28" s="88"/>
    </row>
  </sheetData>
  <pageMargins left="0.7" right="0.7" top="0.75" bottom="0.75" header="0.3" footer="0.3"/>
  <pageSetup orientation="landscape" r:id="rId1"/>
  <headerFooter>
    <oddHeader>&amp;LS851-Line306-Sale_DR_CalAdvocates_001-Q01Atch01</oddHead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00"/>
  <sheetViews>
    <sheetView tabSelected="1" workbookViewId="0">
      <selection sqref="A1:I1"/>
    </sheetView>
  </sheetViews>
  <sheetFormatPr defaultColWidth="9.140625" defaultRowHeight="15"/>
  <cols>
    <col min="1" max="1" width="9.140625" style="18"/>
    <col min="2" max="2" width="2" style="18" customWidth="1"/>
    <col min="3" max="3" width="9.140625" style="18"/>
    <col min="4" max="4" width="2.42578125" style="18" customWidth="1"/>
    <col min="5" max="16384" width="9.140625" style="18"/>
  </cols>
  <sheetData>
    <row r="1" spans="1:3">
      <c r="A1" s="90" t="s">
        <v>242</v>
      </c>
      <c r="C1" s="91" t="s">
        <v>243</v>
      </c>
    </row>
    <row r="2" spans="1:3">
      <c r="A2" s="18">
        <v>1919</v>
      </c>
      <c r="C2" s="92">
        <v>0</v>
      </c>
    </row>
    <row r="3" spans="1:3">
      <c r="A3" s="18">
        <v>1920</v>
      </c>
      <c r="C3" s="92">
        <v>0</v>
      </c>
    </row>
    <row r="4" spans="1:3">
      <c r="A4" s="18">
        <v>1921</v>
      </c>
      <c r="C4" s="92">
        <v>0</v>
      </c>
    </row>
    <row r="5" spans="1:3">
      <c r="A5" s="18">
        <v>1922</v>
      </c>
      <c r="C5" s="92">
        <v>0</v>
      </c>
    </row>
    <row r="6" spans="1:3">
      <c r="A6" s="18">
        <v>1923</v>
      </c>
      <c r="C6" s="92">
        <v>0</v>
      </c>
    </row>
    <row r="7" spans="1:3">
      <c r="A7" s="18">
        <v>1924</v>
      </c>
      <c r="C7" s="92">
        <v>0</v>
      </c>
    </row>
    <row r="8" spans="1:3">
      <c r="A8" s="18">
        <v>1925</v>
      </c>
      <c r="C8" s="92">
        <v>0</v>
      </c>
    </row>
    <row r="9" spans="1:3">
      <c r="A9" s="18">
        <v>1926</v>
      </c>
      <c r="C9" s="92">
        <v>0</v>
      </c>
    </row>
    <row r="10" spans="1:3">
      <c r="A10" s="18">
        <v>1927</v>
      </c>
      <c r="C10" s="92">
        <v>0</v>
      </c>
    </row>
    <row r="11" spans="1:3">
      <c r="A11" s="18">
        <v>1928</v>
      </c>
      <c r="C11" s="92">
        <v>0</v>
      </c>
    </row>
    <row r="12" spans="1:3">
      <c r="A12" s="18">
        <v>1929</v>
      </c>
      <c r="C12" s="92">
        <v>0</v>
      </c>
    </row>
    <row r="13" spans="1:3">
      <c r="A13" s="18">
        <v>1930</v>
      </c>
      <c r="C13" s="92">
        <v>0</v>
      </c>
    </row>
    <row r="14" spans="1:3">
      <c r="A14" s="18">
        <v>1931</v>
      </c>
      <c r="C14" s="92">
        <v>0</v>
      </c>
    </row>
    <row r="15" spans="1:3">
      <c r="A15" s="18">
        <v>1932</v>
      </c>
      <c r="C15" s="92">
        <v>0</v>
      </c>
    </row>
    <row r="16" spans="1:3">
      <c r="A16" s="18">
        <v>1933</v>
      </c>
      <c r="C16" s="92">
        <v>0</v>
      </c>
    </row>
    <row r="17" spans="1:3">
      <c r="A17" s="18">
        <v>1934</v>
      </c>
      <c r="C17" s="92">
        <v>0</v>
      </c>
    </row>
    <row r="18" spans="1:3">
      <c r="A18" s="18">
        <v>1935</v>
      </c>
      <c r="C18" s="92">
        <v>0</v>
      </c>
    </row>
    <row r="19" spans="1:3">
      <c r="A19" s="18">
        <v>1936</v>
      </c>
      <c r="C19" s="92">
        <v>0</v>
      </c>
    </row>
    <row r="20" spans="1:3">
      <c r="A20" s="18">
        <v>1937</v>
      </c>
      <c r="C20" s="92">
        <v>0</v>
      </c>
    </row>
    <row r="21" spans="1:3">
      <c r="A21" s="18">
        <v>1938</v>
      </c>
      <c r="C21" s="92">
        <v>0</v>
      </c>
    </row>
    <row r="22" spans="1:3">
      <c r="A22" s="18">
        <v>1939</v>
      </c>
      <c r="C22" s="92">
        <v>0</v>
      </c>
    </row>
    <row r="23" spans="1:3">
      <c r="A23" s="18">
        <v>1940</v>
      </c>
      <c r="C23" s="92">
        <v>0</v>
      </c>
    </row>
    <row r="24" spans="1:3">
      <c r="A24" s="18">
        <v>1941</v>
      </c>
      <c r="C24" s="92">
        <v>0</v>
      </c>
    </row>
    <row r="25" spans="1:3">
      <c r="A25" s="18">
        <v>1942</v>
      </c>
      <c r="C25" s="92">
        <v>0</v>
      </c>
    </row>
    <row r="26" spans="1:3">
      <c r="A26" s="18">
        <v>1943</v>
      </c>
      <c r="C26" s="92">
        <v>0</v>
      </c>
    </row>
    <row r="27" spans="1:3">
      <c r="A27" s="18">
        <v>1944</v>
      </c>
      <c r="C27" s="92">
        <v>0</v>
      </c>
    </row>
    <row r="28" spans="1:3">
      <c r="A28" s="18">
        <v>1945</v>
      </c>
      <c r="C28" s="92">
        <v>0</v>
      </c>
    </row>
    <row r="29" spans="1:3">
      <c r="A29" s="18">
        <v>1946</v>
      </c>
      <c r="C29" s="92">
        <v>0</v>
      </c>
    </row>
    <row r="30" spans="1:3">
      <c r="A30" s="18">
        <v>1947</v>
      </c>
      <c r="C30" s="92">
        <v>0</v>
      </c>
    </row>
    <row r="31" spans="1:3">
      <c r="A31" s="18">
        <v>1948</v>
      </c>
      <c r="C31" s="92">
        <v>0</v>
      </c>
    </row>
    <row r="32" spans="1:3">
      <c r="A32" s="18">
        <v>1949</v>
      </c>
      <c r="C32" s="92">
        <v>0</v>
      </c>
    </row>
    <row r="33" spans="1:5">
      <c r="A33" s="18">
        <v>1950</v>
      </c>
      <c r="C33" s="92">
        <v>0</v>
      </c>
    </row>
    <row r="34" spans="1:5">
      <c r="A34" s="18">
        <v>1951</v>
      </c>
      <c r="C34" s="92">
        <v>0</v>
      </c>
    </row>
    <row r="35" spans="1:5">
      <c r="A35" s="18">
        <v>1952</v>
      </c>
      <c r="C35" s="92">
        <v>0</v>
      </c>
    </row>
    <row r="36" spans="1:5">
      <c r="A36" s="18">
        <v>1953</v>
      </c>
      <c r="C36" s="92">
        <v>0</v>
      </c>
    </row>
    <row r="37" spans="1:5">
      <c r="A37" s="18">
        <v>1954</v>
      </c>
      <c r="C37" s="92">
        <v>0</v>
      </c>
    </row>
    <row r="38" spans="1:5">
      <c r="A38" s="18">
        <v>1955</v>
      </c>
      <c r="C38" s="92">
        <v>0</v>
      </c>
    </row>
    <row r="39" spans="1:5">
      <c r="A39" s="18">
        <v>1956</v>
      </c>
      <c r="C39" s="92">
        <v>0</v>
      </c>
    </row>
    <row r="40" spans="1:5">
      <c r="A40" s="18">
        <v>1957</v>
      </c>
      <c r="C40" s="92">
        <v>0</v>
      </c>
    </row>
    <row r="41" spans="1:5">
      <c r="A41" s="18">
        <v>1958</v>
      </c>
      <c r="C41" s="92">
        <v>0</v>
      </c>
    </row>
    <row r="42" spans="1:5">
      <c r="A42" s="18">
        <v>1959</v>
      </c>
      <c r="C42" s="92">
        <v>0</v>
      </c>
    </row>
    <row r="43" spans="1:5">
      <c r="A43" s="18">
        <v>1960</v>
      </c>
      <c r="C43" s="92">
        <v>0</v>
      </c>
    </row>
    <row r="44" spans="1:5">
      <c r="A44" s="18">
        <v>1961</v>
      </c>
      <c r="C44" s="92">
        <v>0</v>
      </c>
    </row>
    <row r="45" spans="1:5">
      <c r="A45" s="18">
        <v>1962</v>
      </c>
      <c r="C45" s="92">
        <v>0</v>
      </c>
      <c r="E45" s="77"/>
    </row>
    <row r="46" spans="1:5">
      <c r="A46" s="18">
        <v>1963</v>
      </c>
      <c r="C46" s="92">
        <v>0</v>
      </c>
    </row>
    <row r="47" spans="1:5">
      <c r="A47" s="18">
        <v>1964</v>
      </c>
      <c r="C47" s="92">
        <v>0</v>
      </c>
    </row>
    <row r="48" spans="1:5">
      <c r="A48" s="18">
        <v>1965</v>
      </c>
      <c r="C48" s="92">
        <v>0</v>
      </c>
    </row>
    <row r="49" spans="1:3">
      <c r="A49" s="18">
        <v>1966</v>
      </c>
      <c r="C49" s="92">
        <v>0</v>
      </c>
    </row>
    <row r="50" spans="1:3">
      <c r="A50" s="18">
        <v>1967</v>
      </c>
      <c r="C50" s="92">
        <v>0</v>
      </c>
    </row>
    <row r="51" spans="1:3">
      <c r="A51" s="18">
        <v>1968</v>
      </c>
      <c r="C51" s="92">
        <v>0</v>
      </c>
    </row>
    <row r="52" spans="1:3">
      <c r="A52" s="18">
        <v>1969</v>
      </c>
      <c r="C52" s="92">
        <v>0</v>
      </c>
    </row>
    <row r="53" spans="1:3">
      <c r="A53" s="18">
        <v>1970</v>
      </c>
      <c r="C53" s="92">
        <v>0</v>
      </c>
    </row>
    <row r="54" spans="1:3">
      <c r="A54" s="18">
        <v>1971</v>
      </c>
      <c r="C54" s="92">
        <v>0</v>
      </c>
    </row>
    <row r="55" spans="1:3">
      <c r="A55" s="18">
        <v>1972</v>
      </c>
      <c r="C55" s="92">
        <v>0</v>
      </c>
    </row>
    <row r="56" spans="1:3">
      <c r="A56" s="18">
        <v>1973</v>
      </c>
      <c r="C56" s="92">
        <v>0</v>
      </c>
    </row>
    <row r="57" spans="1:3">
      <c r="A57" s="18">
        <v>1974</v>
      </c>
      <c r="C57" s="92">
        <v>0</v>
      </c>
    </row>
    <row r="58" spans="1:3">
      <c r="A58" s="18">
        <v>1975</v>
      </c>
      <c r="C58" s="92">
        <v>0</v>
      </c>
    </row>
    <row r="59" spans="1:3">
      <c r="A59" s="18">
        <v>1976</v>
      </c>
      <c r="C59" s="92">
        <v>0</v>
      </c>
    </row>
    <row r="60" spans="1:3">
      <c r="A60" s="18">
        <v>1977</v>
      </c>
      <c r="C60" s="92">
        <v>0</v>
      </c>
    </row>
    <row r="61" spans="1:3">
      <c r="A61" s="18">
        <v>1978</v>
      </c>
      <c r="C61" s="92">
        <v>0</v>
      </c>
    </row>
    <row r="62" spans="1:3">
      <c r="A62" s="18">
        <v>1979</v>
      </c>
      <c r="C62" s="92">
        <v>0</v>
      </c>
    </row>
    <row r="63" spans="1:3">
      <c r="A63" s="18">
        <v>1980</v>
      </c>
      <c r="C63" s="92">
        <v>0</v>
      </c>
    </row>
    <row r="64" spans="1:3">
      <c r="A64" s="18">
        <v>1981</v>
      </c>
      <c r="C64" s="92">
        <v>0</v>
      </c>
    </row>
    <row r="65" spans="1:8">
      <c r="A65" s="18">
        <v>1982</v>
      </c>
      <c r="C65" s="92">
        <v>0</v>
      </c>
    </row>
    <row r="66" spans="1:8">
      <c r="A66" s="18">
        <v>1983</v>
      </c>
      <c r="C66" s="92">
        <v>0</v>
      </c>
    </row>
    <row r="67" spans="1:8">
      <c r="A67" s="18">
        <v>1984</v>
      </c>
      <c r="C67" s="92">
        <v>0</v>
      </c>
    </row>
    <row r="68" spans="1:8">
      <c r="A68" s="18">
        <v>1985</v>
      </c>
      <c r="C68" s="92">
        <v>0</v>
      </c>
    </row>
    <row r="69" spans="1:8">
      <c r="A69" s="18">
        <v>1986</v>
      </c>
      <c r="C69" s="92">
        <v>0</v>
      </c>
    </row>
    <row r="70" spans="1:8" ht="15.75" thickBot="1">
      <c r="A70" s="73">
        <v>1987</v>
      </c>
      <c r="B70" s="73"/>
      <c r="C70" s="93">
        <v>0</v>
      </c>
      <c r="D70" s="73"/>
      <c r="E70" s="73" t="s">
        <v>244</v>
      </c>
      <c r="F70" s="73"/>
      <c r="G70" s="73"/>
      <c r="H70" s="73"/>
    </row>
    <row r="71" spans="1:8">
      <c r="A71" s="18">
        <v>1988</v>
      </c>
      <c r="C71" s="92">
        <v>0</v>
      </c>
      <c r="E71" s="18" t="s">
        <v>245</v>
      </c>
    </row>
    <row r="72" spans="1:8">
      <c r="A72" s="18">
        <v>1989</v>
      </c>
      <c r="C72" s="92">
        <v>0</v>
      </c>
    </row>
    <row r="73" spans="1:8">
      <c r="A73" s="18">
        <v>1990</v>
      </c>
      <c r="C73" s="92">
        <v>0</v>
      </c>
    </row>
    <row r="74" spans="1:8">
      <c r="A74" s="18">
        <v>1991</v>
      </c>
      <c r="C74" s="92">
        <v>0</v>
      </c>
    </row>
    <row r="75" spans="1:8">
      <c r="A75" s="18">
        <v>1992</v>
      </c>
      <c r="C75" s="92">
        <v>0</v>
      </c>
    </row>
    <row r="76" spans="1:8">
      <c r="A76" s="18">
        <v>1993</v>
      </c>
      <c r="C76" s="92">
        <v>0</v>
      </c>
    </row>
    <row r="77" spans="1:8">
      <c r="A77" s="18">
        <v>1994</v>
      </c>
      <c r="C77" s="92">
        <v>0</v>
      </c>
    </row>
    <row r="78" spans="1:8">
      <c r="A78" s="18">
        <v>1995</v>
      </c>
      <c r="C78" s="92">
        <v>0</v>
      </c>
    </row>
    <row r="79" spans="1:8">
      <c r="A79" s="18">
        <v>1996</v>
      </c>
      <c r="C79" s="92">
        <v>0</v>
      </c>
    </row>
    <row r="80" spans="1:8">
      <c r="A80" s="18">
        <v>1997</v>
      </c>
      <c r="C80" s="92">
        <v>0</v>
      </c>
    </row>
    <row r="81" spans="1:6">
      <c r="A81" s="18">
        <v>1998</v>
      </c>
      <c r="C81" s="92">
        <v>0</v>
      </c>
    </row>
    <row r="82" spans="1:6">
      <c r="A82" s="18">
        <v>1999</v>
      </c>
      <c r="C82" s="92">
        <v>0</v>
      </c>
    </row>
    <row r="83" spans="1:6">
      <c r="A83" s="18">
        <v>2000</v>
      </c>
      <c r="C83" s="92">
        <v>0</v>
      </c>
    </row>
    <row r="84" spans="1:6">
      <c r="A84" s="18">
        <v>2001</v>
      </c>
      <c r="C84" s="92">
        <v>7.4999999999999997E-2</v>
      </c>
    </row>
    <row r="85" spans="1:6">
      <c r="A85" s="18">
        <v>2002</v>
      </c>
      <c r="C85" s="92">
        <v>0.3</v>
      </c>
    </row>
    <row r="86" spans="1:6">
      <c r="A86" s="18">
        <v>2003</v>
      </c>
      <c r="C86" s="92">
        <v>0.3</v>
      </c>
      <c r="E86" s="94">
        <v>0.5</v>
      </c>
    </row>
    <row r="87" spans="1:6">
      <c r="A87" s="18">
        <v>2004</v>
      </c>
      <c r="C87" s="92">
        <v>0.5</v>
      </c>
    </row>
    <row r="88" spans="1:6" ht="15.75" thickBot="1">
      <c r="A88" s="18">
        <v>2005</v>
      </c>
      <c r="C88" s="92">
        <v>0</v>
      </c>
      <c r="E88" s="95" t="s">
        <v>246</v>
      </c>
      <c r="F88" s="95"/>
    </row>
    <row r="89" spans="1:6">
      <c r="A89" s="18">
        <v>2006</v>
      </c>
      <c r="C89" s="92">
        <v>0</v>
      </c>
      <c r="E89" s="18" t="s">
        <v>247</v>
      </c>
    </row>
    <row r="90" spans="1:6">
      <c r="A90" s="18">
        <v>2007</v>
      </c>
      <c r="C90" s="92">
        <v>0</v>
      </c>
    </row>
    <row r="91" spans="1:6">
      <c r="A91" s="18">
        <v>2008</v>
      </c>
      <c r="C91" s="92">
        <v>0.5</v>
      </c>
    </row>
    <row r="92" spans="1:6">
      <c r="A92" s="18">
        <v>2009</v>
      </c>
      <c r="C92" s="92">
        <v>0.5</v>
      </c>
    </row>
    <row r="93" spans="1:6">
      <c r="A93" s="18">
        <v>2010</v>
      </c>
      <c r="C93" s="92">
        <v>0.5</v>
      </c>
    </row>
    <row r="94" spans="1:6">
      <c r="A94" s="18">
        <v>2011</v>
      </c>
      <c r="C94" s="92">
        <v>1</v>
      </c>
    </row>
    <row r="95" spans="1:6">
      <c r="A95" s="18">
        <v>2012</v>
      </c>
      <c r="C95" s="92">
        <v>0.5</v>
      </c>
    </row>
    <row r="96" spans="1:6">
      <c r="A96" s="18">
        <v>2013</v>
      </c>
      <c r="C96" s="92">
        <v>0.5</v>
      </c>
    </row>
    <row r="97" spans="1:3">
      <c r="A97" s="18">
        <v>2014</v>
      </c>
      <c r="C97" s="92">
        <v>0.5</v>
      </c>
    </row>
    <row r="98" spans="1:3">
      <c r="A98" s="18">
        <v>2015</v>
      </c>
      <c r="C98" s="92">
        <v>0.5</v>
      </c>
    </row>
    <row r="99" spans="1:3">
      <c r="A99" s="18">
        <v>2016</v>
      </c>
      <c r="C99" s="92">
        <v>0.5</v>
      </c>
    </row>
    <row r="100" spans="1:3">
      <c r="A100" s="18">
        <v>2017</v>
      </c>
      <c r="C100" s="92">
        <v>0.375</v>
      </c>
    </row>
  </sheetData>
  <pageMargins left="0.7" right="0.7" top="0.75" bottom="0.75" header="0.3" footer="0.3"/>
  <pageSetup scale="34" orientation="landscape" r:id="rId1"/>
  <headerFooter>
    <oddHeader>&amp;LS851-Line306-Sale_DR_CalAdvocates_001-Q01Atch01</oddHead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0C554064BD0644B3C6C7A98A17A5BF" ma:contentTypeVersion="4" ma:contentTypeDescription="Create a new document." ma:contentTypeScope="" ma:versionID="b232387d9f47213732c119ae49ba4e4b">
  <xsd:schema xmlns:xsd="http://www.w3.org/2001/XMLSchema" xmlns:xs="http://www.w3.org/2001/XMLSchema" xmlns:p="http://schemas.microsoft.com/office/2006/metadata/properties" xmlns:ns2="f70ed6b0-d167-4ba2-9f30-e1abb23ec1e7" targetNamespace="http://schemas.microsoft.com/office/2006/metadata/properties" ma:root="true" ma:fieldsID="1b5e382beb6620a96197ad430abe06a1" ns2:_="">
    <xsd:import namespace="f70ed6b0-d167-4ba2-9f30-e1abb23ec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ed6b0-d167-4ba2-9f30-e1abb23ec1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66664EB-CAEE-4B79-8DEF-0FF816A067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23B76D-B7FF-4C0C-B6E4-7CE6E0736529}"/>
</file>

<file path=customXml/itemProps3.xml><?xml version="1.0" encoding="utf-8"?>
<ds:datastoreItem xmlns:ds="http://schemas.openxmlformats.org/officeDocument/2006/customXml" ds:itemID="{C0C4488F-5DDC-4ED7-8005-676CFEA66D5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ATTACHMENT F TABLE 1 RRQ</vt:lpstr>
      <vt:lpstr>A-Gain Loss-revised</vt:lpstr>
      <vt:lpstr>B-Summary</vt:lpstr>
      <vt:lpstr>B1-NBV NTV Detail</vt:lpstr>
      <vt:lpstr>B1.1 - NBV Land &amp; Land Rights</vt:lpstr>
      <vt:lpstr>B1.2 - Fee Property</vt:lpstr>
      <vt:lpstr>B2_AClasses</vt:lpstr>
      <vt:lpstr>B3_Tax Depr Tables</vt:lpstr>
      <vt:lpstr>B4_VINTAGE-TAX</vt:lpstr>
      <vt:lpstr>B5_FED-CA Tax Depr Rates</vt:lpstr>
      <vt:lpstr>C - Deferred Tax</vt:lpstr>
      <vt:lpstr>D - Pre-Tax ROR_Tax Reform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Woodruff, Muoi</dc:creator>
  <cp:lastModifiedBy>Keller, Hannah</cp:lastModifiedBy>
  <cp:lastPrinted>2019-04-11T23:15:16Z</cp:lastPrinted>
  <dcterms:created xsi:type="dcterms:W3CDTF">2014-09-08T19:19:20Z</dcterms:created>
  <dcterms:modified xsi:type="dcterms:W3CDTF">2019-04-18T19:41:12Z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0x010100290C554064BD0644B3C6C7A98A17A5BF</vt:lpwstr>
  </property>
</Properties>
</file>